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DSTRIJDZAKEN CARAMBOLE\CARAMBOLE PK\Persoonlijke kampioenschappen 2016-2017\EVENEMENTEN 2016-2017\SENIOREN\PK met intervallen\"/>
    </mc:Choice>
  </mc:AlternateContent>
  <bookViews>
    <workbookView xWindow="0" yWindow="0" windowWidth="23040" windowHeight="8790" activeTab="1"/>
  </bookViews>
  <sheets>
    <sheet name="WIJZIGINGSOVERIZCHT" sheetId="10" r:id="rId1"/>
    <sheet name="TOTAALOVERZICHT" sheetId="7" r:id="rId2"/>
    <sheet name="FINALEOVERZICHT" sheetId="8" r:id="rId3"/>
    <sheet name="VOORWEDSTRIJDEN" sheetId="11" r:id="rId4"/>
  </sheets>
  <definedNames>
    <definedName name="_xlnm.Print_Area" localSheetId="2">FINALEOVERZICHT!$A$1:$W$109</definedName>
    <definedName name="_xlnm.Print_Area" localSheetId="1">TOTAALOVERZICHT!$A$1:$BZ$68</definedName>
    <definedName name="_xlnm.Print_Area" localSheetId="3">VOORWEDSTRIJDEN!$A$1:$AH$68</definedName>
  </definedNames>
  <calcPr calcId="152511"/>
</workbook>
</file>

<file path=xl/calcChain.xml><?xml version="1.0" encoding="utf-8"?>
<calcChain xmlns="http://schemas.openxmlformats.org/spreadsheetml/2006/main">
  <c r="AM8" i="7" l="1"/>
  <c r="AM9" i="7" s="1"/>
  <c r="AM10" i="7" s="1"/>
  <c r="AM11" i="7" s="1"/>
  <c r="AM12" i="7" s="1"/>
  <c r="AM13" i="7" s="1"/>
  <c r="AM14" i="7" s="1"/>
  <c r="AM15" i="7" s="1"/>
  <c r="K10" i="7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8" i="7"/>
  <c r="J24" i="8"/>
  <c r="I24" i="8"/>
  <c r="J20" i="8"/>
  <c r="I20" i="8"/>
  <c r="U24" i="8"/>
  <c r="T24" i="8"/>
  <c r="U20" i="8"/>
  <c r="T20" i="8"/>
  <c r="U51" i="8"/>
  <c r="T51" i="8"/>
  <c r="U47" i="8"/>
  <c r="T47" i="8"/>
  <c r="J51" i="8"/>
  <c r="I51" i="8"/>
  <c r="J47" i="8"/>
  <c r="I47" i="8"/>
  <c r="J78" i="8"/>
  <c r="I78" i="8"/>
  <c r="J74" i="8"/>
  <c r="I74" i="8"/>
  <c r="U78" i="8"/>
  <c r="T78" i="8"/>
  <c r="U74" i="8"/>
  <c r="T74" i="8"/>
  <c r="U105" i="8"/>
  <c r="T105" i="8"/>
  <c r="U101" i="8"/>
  <c r="T101" i="8"/>
  <c r="U93" i="8"/>
  <c r="T93" i="8"/>
  <c r="J105" i="8"/>
  <c r="I105" i="8"/>
  <c r="J101" i="8"/>
  <c r="I101" i="8"/>
  <c r="J93" i="8"/>
  <c r="I93" i="8"/>
  <c r="S105" i="8" l="1"/>
  <c r="H105" i="8"/>
  <c r="S101" i="8"/>
  <c r="H101" i="8"/>
  <c r="S97" i="8"/>
  <c r="H97" i="8"/>
  <c r="S93" i="8"/>
  <c r="N93" i="8"/>
  <c r="O93" i="8" s="1"/>
  <c r="Q91" i="8" s="1"/>
  <c r="H93" i="8"/>
  <c r="C93" i="8"/>
  <c r="D93" i="8" s="1"/>
  <c r="F91" i="8" s="1"/>
  <c r="S78" i="8"/>
  <c r="H78" i="8"/>
  <c r="S74" i="8"/>
  <c r="H74" i="8"/>
  <c r="AK73" i="8"/>
  <c r="Y73" i="8"/>
  <c r="AK72" i="8"/>
  <c r="Y72" i="8"/>
  <c r="AK71" i="8"/>
  <c r="Y71" i="8"/>
  <c r="AK70" i="8"/>
  <c r="AI70" i="8"/>
  <c r="Y70" i="8"/>
  <c r="S70" i="8"/>
  <c r="H70" i="8"/>
  <c r="AK69" i="8"/>
  <c r="AI69" i="8"/>
  <c r="Y69" i="8"/>
  <c r="AK68" i="8"/>
  <c r="AI68" i="8"/>
  <c r="Y68" i="8"/>
  <c r="AK67" i="8"/>
  <c r="AI67" i="8"/>
  <c r="Y67" i="8"/>
  <c r="AK66" i="8"/>
  <c r="AI66" i="8"/>
  <c r="Y66" i="8"/>
  <c r="S66" i="8"/>
  <c r="N66" i="8"/>
  <c r="U66" i="8" s="1"/>
  <c r="H66" i="8"/>
  <c r="C66" i="8"/>
  <c r="J66" i="8" s="1"/>
  <c r="AK65" i="8"/>
  <c r="AI65" i="8"/>
  <c r="Y65" i="8"/>
  <c r="AK64" i="8"/>
  <c r="AI64" i="8"/>
  <c r="Y64" i="8"/>
  <c r="AK63" i="8"/>
  <c r="AI63" i="8"/>
  <c r="Y63" i="8"/>
  <c r="AK62" i="8"/>
  <c r="AI62" i="8"/>
  <c r="AG62" i="8"/>
  <c r="Y62" i="8"/>
  <c r="AK61" i="8"/>
  <c r="AI61" i="8"/>
  <c r="AG61" i="8"/>
  <c r="Y61" i="8"/>
  <c r="AK60" i="8"/>
  <c r="AI60" i="8"/>
  <c r="AG60" i="8"/>
  <c r="Y60" i="8"/>
  <c r="AK59" i="8"/>
  <c r="AI59" i="8"/>
  <c r="AG59" i="8"/>
  <c r="Y59" i="8"/>
  <c r="AK58" i="8"/>
  <c r="AI58" i="8"/>
  <c r="AG58" i="8"/>
  <c r="AE58" i="8"/>
  <c r="AC58" i="8"/>
  <c r="Y58" i="8"/>
  <c r="AK57" i="8"/>
  <c r="AI57" i="8"/>
  <c r="AG57" i="8"/>
  <c r="AE57" i="8"/>
  <c r="AC57" i="8"/>
  <c r="Y57" i="8"/>
  <c r="AK56" i="8"/>
  <c r="AI56" i="8"/>
  <c r="AG56" i="8"/>
  <c r="AE56" i="8"/>
  <c r="AC56" i="8"/>
  <c r="Y56" i="8"/>
  <c r="AK55" i="8"/>
  <c r="AI55" i="8"/>
  <c r="AG55" i="8"/>
  <c r="AE55" i="8"/>
  <c r="AC55" i="8"/>
  <c r="Y55" i="8"/>
  <c r="AK54" i="8"/>
  <c r="AI54" i="8"/>
  <c r="AG54" i="8"/>
  <c r="AE54" i="8"/>
  <c r="AC54" i="8"/>
  <c r="Y54" i="8"/>
  <c r="AI53" i="8"/>
  <c r="AG53" i="8"/>
  <c r="AE53" i="8"/>
  <c r="AC53" i="8"/>
  <c r="Y53" i="8"/>
  <c r="AI52" i="8"/>
  <c r="AG52" i="8"/>
  <c r="AE52" i="8"/>
  <c r="AC52" i="8"/>
  <c r="Y52" i="8"/>
  <c r="AI51" i="8"/>
  <c r="AG51" i="8"/>
  <c r="AE51" i="8"/>
  <c r="AC51" i="8"/>
  <c r="Y51" i="8"/>
  <c r="S51" i="8"/>
  <c r="H51" i="8"/>
  <c r="AI50" i="8"/>
  <c r="AG50" i="8"/>
  <c r="AE50" i="8"/>
  <c r="AC50" i="8"/>
  <c r="Y50" i="8"/>
  <c r="AI49" i="8"/>
  <c r="AG49" i="8"/>
  <c r="AE49" i="8"/>
  <c r="AC49" i="8"/>
  <c r="Y49" i="8"/>
  <c r="AG48" i="8"/>
  <c r="AE48" i="8"/>
  <c r="AC48" i="8"/>
  <c r="Y48" i="8"/>
  <c r="AG47" i="8"/>
  <c r="AE47" i="8"/>
  <c r="AC47" i="8"/>
  <c r="Y47" i="8"/>
  <c r="S47" i="8"/>
  <c r="H47" i="8"/>
  <c r="AG46" i="8"/>
  <c r="AE46" i="8"/>
  <c r="AC46" i="8"/>
  <c r="Y46" i="8"/>
  <c r="AG45" i="8"/>
  <c r="AE45" i="8"/>
  <c r="AC45" i="8"/>
  <c r="Y45" i="8"/>
  <c r="AG44" i="8"/>
  <c r="AE44" i="8"/>
  <c r="AC44" i="8"/>
  <c r="Y44" i="8"/>
  <c r="AG43" i="8"/>
  <c r="AE43" i="8"/>
  <c r="AC43" i="8"/>
  <c r="Y43" i="8"/>
  <c r="S43" i="8"/>
  <c r="H43" i="8"/>
  <c r="AG42" i="8"/>
  <c r="AE42" i="8"/>
  <c r="AC42" i="8"/>
  <c r="Y42" i="8"/>
  <c r="AG41" i="8"/>
  <c r="AE41" i="8"/>
  <c r="AC41" i="8"/>
  <c r="Y41" i="8"/>
  <c r="AG40" i="8"/>
  <c r="AE40" i="8"/>
  <c r="AC40" i="8"/>
  <c r="Y40" i="8"/>
  <c r="AG39" i="8"/>
  <c r="AE39" i="8"/>
  <c r="AC39" i="8"/>
  <c r="Y39" i="8"/>
  <c r="S39" i="8"/>
  <c r="N39" i="8"/>
  <c r="H39" i="8"/>
  <c r="C39" i="8"/>
  <c r="AE38" i="8"/>
  <c r="AC38" i="8"/>
  <c r="Y38" i="8"/>
  <c r="AE37" i="8"/>
  <c r="AC37" i="8"/>
  <c r="Y37" i="8"/>
  <c r="AE36" i="8"/>
  <c r="AC36" i="8"/>
  <c r="Y36" i="8"/>
  <c r="AE35" i="8"/>
  <c r="AC35" i="8"/>
  <c r="Y35" i="8"/>
  <c r="AE34" i="8"/>
  <c r="AC34" i="8"/>
  <c r="Y34" i="8"/>
  <c r="AE33" i="8"/>
  <c r="AC33" i="8"/>
  <c r="Y33" i="8"/>
  <c r="AE32" i="8"/>
  <c r="AC32" i="8"/>
  <c r="Y32" i="8"/>
  <c r="AE31" i="8"/>
  <c r="AC31" i="8"/>
  <c r="Y31" i="8"/>
  <c r="AE30" i="8"/>
  <c r="AC30" i="8"/>
  <c r="Y30" i="8"/>
  <c r="AE29" i="8"/>
  <c r="AC29" i="8"/>
  <c r="Y29" i="8"/>
  <c r="AE28" i="8"/>
  <c r="AC28" i="8"/>
  <c r="Y28" i="8"/>
  <c r="AE27" i="8"/>
  <c r="AC27" i="8"/>
  <c r="Y27" i="8"/>
  <c r="AE26" i="8"/>
  <c r="AC26" i="8"/>
  <c r="Y26" i="8"/>
  <c r="AE25" i="8"/>
  <c r="AC25" i="8"/>
  <c r="Y25" i="8"/>
  <c r="AE24" i="8"/>
  <c r="AC24" i="8"/>
  <c r="Y24" i="8"/>
  <c r="S24" i="8"/>
  <c r="H24" i="8"/>
  <c r="S20" i="8"/>
  <c r="H20" i="8"/>
  <c r="S16" i="8"/>
  <c r="H16" i="8"/>
  <c r="S12" i="8"/>
  <c r="N12" i="8"/>
  <c r="H12" i="8"/>
  <c r="C12" i="8"/>
  <c r="AF67" i="11"/>
  <c r="AG67" i="11" s="1"/>
  <c r="AH67" i="11" s="1"/>
  <c r="AE67" i="11"/>
  <c r="AB67" i="11"/>
  <c r="AC67" i="11" s="1"/>
  <c r="Z67" i="11"/>
  <c r="S67" i="11"/>
  <c r="Q67" i="11"/>
  <c r="P67" i="11"/>
  <c r="O67" i="11"/>
  <c r="K67" i="11"/>
  <c r="J67" i="11"/>
  <c r="I67" i="11"/>
  <c r="H67" i="11"/>
  <c r="AA67" i="11" s="1"/>
  <c r="A67" i="11"/>
  <c r="AF66" i="11"/>
  <c r="AG66" i="11" s="1"/>
  <c r="AH66" i="11" s="1"/>
  <c r="AE66" i="11"/>
  <c r="AB66" i="11"/>
  <c r="AC66" i="11" s="1"/>
  <c r="Z66" i="11"/>
  <c r="S66" i="11"/>
  <c r="Q66" i="11"/>
  <c r="P66" i="11"/>
  <c r="O66" i="11"/>
  <c r="K66" i="11"/>
  <c r="J66" i="11"/>
  <c r="I66" i="11"/>
  <c r="H66" i="11"/>
  <c r="AA66" i="11" s="1"/>
  <c r="A66" i="11"/>
  <c r="AF65" i="11"/>
  <c r="AG65" i="11" s="1"/>
  <c r="AH65" i="11" s="1"/>
  <c r="AE65" i="11"/>
  <c r="AB65" i="11"/>
  <c r="AC65" i="11" s="1"/>
  <c r="Z65" i="11"/>
  <c r="S65" i="11"/>
  <c r="Q65" i="11"/>
  <c r="P65" i="11"/>
  <c r="O65" i="11"/>
  <c r="K65" i="11"/>
  <c r="J65" i="11"/>
  <c r="I65" i="11"/>
  <c r="H65" i="11"/>
  <c r="AA65" i="11" s="1"/>
  <c r="A65" i="11"/>
  <c r="AF64" i="11"/>
  <c r="AG64" i="11" s="1"/>
  <c r="AH64" i="11" s="1"/>
  <c r="AE64" i="11"/>
  <c r="AB64" i="11"/>
  <c r="AC64" i="11" s="1"/>
  <c r="Z64" i="11"/>
  <c r="S64" i="11"/>
  <c r="Q64" i="11"/>
  <c r="P64" i="11"/>
  <c r="O64" i="11"/>
  <c r="K64" i="11"/>
  <c r="J64" i="11"/>
  <c r="I64" i="11"/>
  <c r="H64" i="11"/>
  <c r="R64" i="11" s="1"/>
  <c r="A64" i="11"/>
  <c r="AF63" i="11"/>
  <c r="AG63" i="11" s="1"/>
  <c r="AH63" i="11" s="1"/>
  <c r="AE63" i="11"/>
  <c r="AB63" i="11"/>
  <c r="AC63" i="11" s="1"/>
  <c r="Z63" i="11"/>
  <c r="S63" i="11"/>
  <c r="Q63" i="11"/>
  <c r="P63" i="11"/>
  <c r="O63" i="11"/>
  <c r="K63" i="11"/>
  <c r="J63" i="11"/>
  <c r="I63" i="11"/>
  <c r="H63" i="11"/>
  <c r="AA63" i="11" s="1"/>
  <c r="A63" i="11"/>
  <c r="AF62" i="11"/>
  <c r="AG62" i="11" s="1"/>
  <c r="AH62" i="11" s="1"/>
  <c r="AE62" i="11"/>
  <c r="AB62" i="11"/>
  <c r="AC62" i="11" s="1"/>
  <c r="Z62" i="11"/>
  <c r="S62" i="11"/>
  <c r="Q62" i="11"/>
  <c r="P62" i="11"/>
  <c r="O62" i="11"/>
  <c r="K62" i="11"/>
  <c r="J62" i="11"/>
  <c r="I62" i="11"/>
  <c r="H62" i="11"/>
  <c r="AA62" i="11" s="1"/>
  <c r="A62" i="11"/>
  <c r="AF61" i="11"/>
  <c r="AG61" i="11" s="1"/>
  <c r="AH61" i="11" s="1"/>
  <c r="AE61" i="11"/>
  <c r="AB61" i="11"/>
  <c r="AC61" i="11" s="1"/>
  <c r="Z61" i="11"/>
  <c r="S61" i="11"/>
  <c r="Q61" i="11"/>
  <c r="P61" i="11"/>
  <c r="O61" i="11"/>
  <c r="K61" i="11"/>
  <c r="J61" i="11"/>
  <c r="I61" i="11"/>
  <c r="H61" i="11"/>
  <c r="AA61" i="11" s="1"/>
  <c r="A61" i="11"/>
  <c r="AF60" i="11"/>
  <c r="AG60" i="11" s="1"/>
  <c r="AH60" i="11" s="1"/>
  <c r="AE60" i="11"/>
  <c r="AB60" i="11"/>
  <c r="AC60" i="11" s="1"/>
  <c r="Z60" i="11"/>
  <c r="S60" i="11"/>
  <c r="Q60" i="11"/>
  <c r="P60" i="11"/>
  <c r="O60" i="11"/>
  <c r="K60" i="11"/>
  <c r="J60" i="11"/>
  <c r="I60" i="11"/>
  <c r="H60" i="11"/>
  <c r="R60" i="11" s="1"/>
  <c r="A60" i="11"/>
  <c r="AF59" i="11"/>
  <c r="AG59" i="11" s="1"/>
  <c r="AH59" i="11" s="1"/>
  <c r="AE59" i="11"/>
  <c r="AB59" i="11"/>
  <c r="AC59" i="11" s="1"/>
  <c r="Z59" i="11"/>
  <c r="S59" i="11"/>
  <c r="Q59" i="11"/>
  <c r="P59" i="11"/>
  <c r="O59" i="11"/>
  <c r="K59" i="11"/>
  <c r="J59" i="11"/>
  <c r="I59" i="11"/>
  <c r="H59" i="11"/>
  <c r="AA59" i="11" s="1"/>
  <c r="A59" i="11"/>
  <c r="AF58" i="11"/>
  <c r="AG58" i="11" s="1"/>
  <c r="AH58" i="11" s="1"/>
  <c r="AE58" i="11"/>
  <c r="AB58" i="11"/>
  <c r="AC58" i="11" s="1"/>
  <c r="Z58" i="11"/>
  <c r="S58" i="11"/>
  <c r="Q58" i="11"/>
  <c r="P58" i="11"/>
  <c r="O58" i="11"/>
  <c r="K58" i="11"/>
  <c r="J58" i="11"/>
  <c r="I58" i="11"/>
  <c r="H58" i="11"/>
  <c r="AA58" i="11" s="1"/>
  <c r="A58" i="11"/>
  <c r="AF57" i="11"/>
  <c r="AG57" i="11" s="1"/>
  <c r="AH57" i="11" s="1"/>
  <c r="AE57" i="11"/>
  <c r="AB57" i="11"/>
  <c r="AC57" i="11" s="1"/>
  <c r="Z57" i="11"/>
  <c r="S57" i="11"/>
  <c r="Q57" i="11"/>
  <c r="P57" i="11"/>
  <c r="O57" i="11"/>
  <c r="K57" i="11"/>
  <c r="J57" i="11"/>
  <c r="I57" i="11"/>
  <c r="H57" i="11"/>
  <c r="AA57" i="11" s="1"/>
  <c r="A57" i="11"/>
  <c r="AF56" i="11"/>
  <c r="AG56" i="11" s="1"/>
  <c r="AH56" i="11" s="1"/>
  <c r="AE56" i="11"/>
  <c r="AB56" i="11"/>
  <c r="AC56" i="11" s="1"/>
  <c r="Z56" i="11"/>
  <c r="S56" i="11"/>
  <c r="Q56" i="11"/>
  <c r="P56" i="11"/>
  <c r="O56" i="11"/>
  <c r="K56" i="11"/>
  <c r="J56" i="11"/>
  <c r="I56" i="11"/>
  <c r="H56" i="11"/>
  <c r="AA56" i="11" s="1"/>
  <c r="A56" i="11"/>
  <c r="AW55" i="11"/>
  <c r="AU55" i="11"/>
  <c r="AK55" i="11"/>
  <c r="AF55" i="11"/>
  <c r="AG55" i="11" s="1"/>
  <c r="AH55" i="11" s="1"/>
  <c r="AE55" i="11"/>
  <c r="AB55" i="11"/>
  <c r="AC55" i="11" s="1"/>
  <c r="Z55" i="11"/>
  <c r="S55" i="11"/>
  <c r="Q55" i="11"/>
  <c r="P55" i="11"/>
  <c r="O55" i="11"/>
  <c r="K55" i="11"/>
  <c r="J55" i="11"/>
  <c r="I55" i="11"/>
  <c r="H55" i="11"/>
  <c r="R55" i="11" s="1"/>
  <c r="A55" i="11"/>
  <c r="AW54" i="11"/>
  <c r="AU54" i="11"/>
  <c r="AK54" i="11"/>
  <c r="AF54" i="11"/>
  <c r="AG54" i="11" s="1"/>
  <c r="AH54" i="11" s="1"/>
  <c r="AE54" i="11"/>
  <c r="AB54" i="11"/>
  <c r="AC54" i="11" s="1"/>
  <c r="Z54" i="11"/>
  <c r="S54" i="11"/>
  <c r="Q54" i="11"/>
  <c r="P54" i="11"/>
  <c r="O54" i="11"/>
  <c r="K54" i="11"/>
  <c r="J54" i="11"/>
  <c r="I54" i="11"/>
  <c r="H54" i="11"/>
  <c r="AA54" i="11" s="1"/>
  <c r="A54" i="11"/>
  <c r="AW53" i="11"/>
  <c r="AU53" i="11"/>
  <c r="AK53" i="11"/>
  <c r="AF53" i="11"/>
  <c r="AG53" i="11" s="1"/>
  <c r="AH53" i="11" s="1"/>
  <c r="AE53" i="11"/>
  <c r="AB53" i="11"/>
  <c r="AC53" i="11" s="1"/>
  <c r="Z53" i="11"/>
  <c r="S53" i="11"/>
  <c r="Q53" i="11"/>
  <c r="P53" i="11"/>
  <c r="O53" i="11"/>
  <c r="K53" i="11"/>
  <c r="J53" i="11"/>
  <c r="I53" i="11"/>
  <c r="H53" i="11"/>
  <c r="R53" i="11" s="1"/>
  <c r="A53" i="11"/>
  <c r="AW52" i="11"/>
  <c r="AU52" i="11"/>
  <c r="AK52" i="11"/>
  <c r="AG52" i="11"/>
  <c r="AH52" i="11" s="1"/>
  <c r="AF52" i="11"/>
  <c r="AE52" i="11"/>
  <c r="AB52" i="11"/>
  <c r="AC52" i="11" s="1"/>
  <c r="AA52" i="11"/>
  <c r="Z52" i="11"/>
  <c r="S52" i="11"/>
  <c r="Q52" i="11"/>
  <c r="P52" i="11"/>
  <c r="O52" i="11"/>
  <c r="K52" i="11"/>
  <c r="J52" i="11"/>
  <c r="I52" i="11"/>
  <c r="H52" i="11"/>
  <c r="R52" i="11" s="1"/>
  <c r="A52" i="11"/>
  <c r="AW51" i="11"/>
  <c r="AU51" i="11"/>
  <c r="AK51" i="11"/>
  <c r="AF51" i="11"/>
  <c r="AG51" i="11" s="1"/>
  <c r="AH51" i="11" s="1"/>
  <c r="AE51" i="11"/>
  <c r="AB51" i="11"/>
  <c r="AC51" i="11" s="1"/>
  <c r="Z51" i="11"/>
  <c r="S51" i="11"/>
  <c r="Q51" i="11"/>
  <c r="P51" i="11"/>
  <c r="O51" i="11"/>
  <c r="K51" i="11"/>
  <c r="J51" i="11"/>
  <c r="I51" i="11"/>
  <c r="H51" i="11"/>
  <c r="R51" i="11" s="1"/>
  <c r="A51" i="11"/>
  <c r="AW50" i="11"/>
  <c r="AU50" i="11"/>
  <c r="AK50" i="11"/>
  <c r="AF50" i="11"/>
  <c r="AG50" i="11" s="1"/>
  <c r="AH50" i="11" s="1"/>
  <c r="AE50" i="11"/>
  <c r="AB50" i="11"/>
  <c r="AC50" i="11" s="1"/>
  <c r="Z50" i="11"/>
  <c r="S50" i="11"/>
  <c r="Q50" i="11"/>
  <c r="P50" i="11"/>
  <c r="O50" i="11"/>
  <c r="K50" i="11"/>
  <c r="J50" i="11"/>
  <c r="I50" i="11"/>
  <c r="H50" i="11"/>
  <c r="AA50" i="11" s="1"/>
  <c r="A50" i="11"/>
  <c r="AW49" i="11"/>
  <c r="AU49" i="11"/>
  <c r="AK49" i="11"/>
  <c r="AF49" i="11"/>
  <c r="AG49" i="11" s="1"/>
  <c r="AH49" i="11" s="1"/>
  <c r="AE49" i="11"/>
  <c r="AB49" i="11"/>
  <c r="AC49" i="11" s="1"/>
  <c r="Z49" i="11"/>
  <c r="S49" i="11"/>
  <c r="Q49" i="11"/>
  <c r="P49" i="11"/>
  <c r="O49" i="11"/>
  <c r="K49" i="11"/>
  <c r="J49" i="11"/>
  <c r="I49" i="11"/>
  <c r="H49" i="11"/>
  <c r="R49" i="11" s="1"/>
  <c r="A49" i="11"/>
  <c r="AW48" i="11"/>
  <c r="AU48" i="11"/>
  <c r="AK48" i="11"/>
  <c r="AF48" i="11"/>
  <c r="AG48" i="11" s="1"/>
  <c r="AH48" i="11" s="1"/>
  <c r="AE48" i="11"/>
  <c r="AB48" i="11"/>
  <c r="AC48" i="11" s="1"/>
  <c r="Z48" i="11"/>
  <c r="S48" i="11"/>
  <c r="Q48" i="11"/>
  <c r="P48" i="11"/>
  <c r="O48" i="11"/>
  <c r="K48" i="11"/>
  <c r="J48" i="11"/>
  <c r="I48" i="11"/>
  <c r="H48" i="11"/>
  <c r="AA48" i="11" s="1"/>
  <c r="A48" i="11"/>
  <c r="AW47" i="11"/>
  <c r="AU47" i="11"/>
  <c r="AS47" i="11"/>
  <c r="AK47" i="11"/>
  <c r="AF47" i="11"/>
  <c r="AG47" i="11" s="1"/>
  <c r="AH47" i="11" s="1"/>
  <c r="AE47" i="11"/>
  <c r="AB47" i="11"/>
  <c r="AC47" i="11" s="1"/>
  <c r="Z47" i="11"/>
  <c r="S47" i="11"/>
  <c r="Q47" i="11"/>
  <c r="P47" i="11"/>
  <c r="O47" i="11"/>
  <c r="K47" i="11"/>
  <c r="J47" i="11"/>
  <c r="I47" i="11"/>
  <c r="H47" i="11"/>
  <c r="R47" i="11" s="1"/>
  <c r="A47" i="11"/>
  <c r="AW46" i="11"/>
  <c r="AU46" i="11"/>
  <c r="AS46" i="11"/>
  <c r="AK46" i="11"/>
  <c r="AF46" i="11"/>
  <c r="AG46" i="11" s="1"/>
  <c r="AH46" i="11" s="1"/>
  <c r="AE46" i="11"/>
  <c r="AB46" i="11"/>
  <c r="AC46" i="11" s="1"/>
  <c r="Z46" i="11"/>
  <c r="S46" i="11"/>
  <c r="Q46" i="11"/>
  <c r="P46" i="11"/>
  <c r="O46" i="11"/>
  <c r="K46" i="11"/>
  <c r="J46" i="11"/>
  <c r="I46" i="11"/>
  <c r="H46" i="11"/>
  <c r="AA46" i="11" s="1"/>
  <c r="A46" i="11"/>
  <c r="AW45" i="11"/>
  <c r="AU45" i="11"/>
  <c r="AS45" i="11"/>
  <c r="AO45" i="11"/>
  <c r="AK45" i="11"/>
  <c r="AF45" i="11"/>
  <c r="AG45" i="11" s="1"/>
  <c r="AH45" i="11" s="1"/>
  <c r="AE45" i="11"/>
  <c r="AB45" i="11"/>
  <c r="AC45" i="11" s="1"/>
  <c r="Z45" i="11"/>
  <c r="S45" i="11"/>
  <c r="Q45" i="11"/>
  <c r="P45" i="11"/>
  <c r="O45" i="11"/>
  <c r="K45" i="11"/>
  <c r="J45" i="11"/>
  <c r="I45" i="11"/>
  <c r="H45" i="11"/>
  <c r="R45" i="11" s="1"/>
  <c r="A45" i="11"/>
  <c r="AW44" i="11"/>
  <c r="AU44" i="11"/>
  <c r="AS44" i="11"/>
  <c r="AO44" i="11"/>
  <c r="AK44" i="11"/>
  <c r="AF44" i="11"/>
  <c r="AG44" i="11" s="1"/>
  <c r="AH44" i="11" s="1"/>
  <c r="AE44" i="11"/>
  <c r="AB44" i="11"/>
  <c r="AC44" i="11" s="1"/>
  <c r="Z44" i="11"/>
  <c r="S44" i="11"/>
  <c r="Q44" i="11"/>
  <c r="P44" i="11"/>
  <c r="O44" i="11"/>
  <c r="K44" i="11"/>
  <c r="J44" i="11"/>
  <c r="I44" i="11"/>
  <c r="H44" i="11"/>
  <c r="R44" i="11" s="1"/>
  <c r="A44" i="11"/>
  <c r="AW43" i="11"/>
  <c r="AU43" i="11"/>
  <c r="AS43" i="11"/>
  <c r="AQ43" i="11"/>
  <c r="AO43" i="11"/>
  <c r="AK43" i="11"/>
  <c r="AF43" i="11"/>
  <c r="AG43" i="11" s="1"/>
  <c r="AH43" i="11" s="1"/>
  <c r="AE43" i="11"/>
  <c r="AB43" i="11"/>
  <c r="AC43" i="11" s="1"/>
  <c r="Z43" i="11"/>
  <c r="S43" i="11"/>
  <c r="Q43" i="11"/>
  <c r="P43" i="11"/>
  <c r="O43" i="11"/>
  <c r="K43" i="11"/>
  <c r="J43" i="11"/>
  <c r="I43" i="11"/>
  <c r="H43" i="11"/>
  <c r="R43" i="11" s="1"/>
  <c r="A43" i="11"/>
  <c r="AW42" i="11"/>
  <c r="AU42" i="11"/>
  <c r="AS42" i="11"/>
  <c r="AQ42" i="11"/>
  <c r="AO42" i="11"/>
  <c r="AK42" i="11"/>
  <c r="AF42" i="11"/>
  <c r="AG42" i="11" s="1"/>
  <c r="AH42" i="11" s="1"/>
  <c r="AE42" i="11"/>
  <c r="AB42" i="11"/>
  <c r="AC42" i="11" s="1"/>
  <c r="Z42" i="11"/>
  <c r="S42" i="11"/>
  <c r="Q42" i="11"/>
  <c r="P42" i="11"/>
  <c r="O42" i="11"/>
  <c r="K42" i="11"/>
  <c r="J42" i="11"/>
  <c r="I42" i="11"/>
  <c r="H42" i="11"/>
  <c r="R42" i="11" s="1"/>
  <c r="A42" i="11"/>
  <c r="AW41" i="11"/>
  <c r="AU41" i="11"/>
  <c r="AS41" i="11"/>
  <c r="AQ41" i="11"/>
  <c r="AO41" i="11"/>
  <c r="AK41" i="11"/>
  <c r="AF41" i="11"/>
  <c r="AG41" i="11" s="1"/>
  <c r="AH41" i="11" s="1"/>
  <c r="AE41" i="11"/>
  <c r="AB41" i="11"/>
  <c r="AC41" i="11" s="1"/>
  <c r="Z41" i="11"/>
  <c r="S41" i="11"/>
  <c r="Q41" i="11"/>
  <c r="P41" i="11"/>
  <c r="O41" i="11"/>
  <c r="K41" i="11"/>
  <c r="J41" i="11"/>
  <c r="I41" i="11"/>
  <c r="H41" i="11"/>
  <c r="AA41" i="11" s="1"/>
  <c r="A41" i="11"/>
  <c r="AW40" i="11"/>
  <c r="AU40" i="11"/>
  <c r="AS40" i="11"/>
  <c r="AQ40" i="11"/>
  <c r="AO40" i="11"/>
  <c r="AK40" i="11"/>
  <c r="AF40" i="11"/>
  <c r="AG40" i="11" s="1"/>
  <c r="AH40" i="11" s="1"/>
  <c r="AE40" i="11"/>
  <c r="AB40" i="11"/>
  <c r="AC40" i="11" s="1"/>
  <c r="Z40" i="11"/>
  <c r="S40" i="11"/>
  <c r="Q40" i="11"/>
  <c r="P40" i="11"/>
  <c r="O40" i="11"/>
  <c r="K40" i="11"/>
  <c r="J40" i="11"/>
  <c r="I40" i="11"/>
  <c r="H40" i="11"/>
  <c r="AA40" i="11" s="1"/>
  <c r="A40" i="11"/>
  <c r="AW39" i="11"/>
  <c r="AU39" i="11"/>
  <c r="AS39" i="11"/>
  <c r="AQ39" i="11"/>
  <c r="AO39" i="11"/>
  <c r="AK39" i="11"/>
  <c r="AF39" i="11"/>
  <c r="AG39" i="11" s="1"/>
  <c r="AH39" i="11" s="1"/>
  <c r="AE39" i="11"/>
  <c r="AB39" i="11"/>
  <c r="AC39" i="11" s="1"/>
  <c r="Z39" i="11"/>
  <c r="S39" i="11"/>
  <c r="Q39" i="11"/>
  <c r="P39" i="11"/>
  <c r="O39" i="11"/>
  <c r="K39" i="11"/>
  <c r="J39" i="11"/>
  <c r="I39" i="11"/>
  <c r="H39" i="11"/>
  <c r="AA39" i="11" s="1"/>
  <c r="A39" i="11"/>
  <c r="AU38" i="11"/>
  <c r="AS38" i="11"/>
  <c r="AQ38" i="11"/>
  <c r="AO38" i="11"/>
  <c r="AK38" i="11"/>
  <c r="AF38" i="11"/>
  <c r="AG38" i="11" s="1"/>
  <c r="AH38" i="11" s="1"/>
  <c r="AE38" i="11"/>
  <c r="AB38" i="11"/>
  <c r="AC38" i="11" s="1"/>
  <c r="Z38" i="11"/>
  <c r="S38" i="11"/>
  <c r="Q38" i="11"/>
  <c r="P38" i="11"/>
  <c r="O38" i="11"/>
  <c r="K38" i="11"/>
  <c r="J38" i="11"/>
  <c r="I38" i="11"/>
  <c r="H38" i="11"/>
  <c r="R38" i="11" s="1"/>
  <c r="A38" i="11"/>
  <c r="AU37" i="11"/>
  <c r="AS37" i="11"/>
  <c r="AQ37" i="11"/>
  <c r="AO37" i="11"/>
  <c r="AK37" i="11"/>
  <c r="AF37" i="11"/>
  <c r="AG37" i="11" s="1"/>
  <c r="AH37" i="11" s="1"/>
  <c r="AE37" i="11"/>
  <c r="AB37" i="11"/>
  <c r="AC37" i="11" s="1"/>
  <c r="Z37" i="11"/>
  <c r="S37" i="11"/>
  <c r="Q37" i="11"/>
  <c r="P37" i="11"/>
  <c r="O37" i="11"/>
  <c r="K37" i="11"/>
  <c r="J37" i="11"/>
  <c r="I37" i="11"/>
  <c r="H37" i="11"/>
  <c r="R37" i="11" s="1"/>
  <c r="A37" i="11"/>
  <c r="AU36" i="11"/>
  <c r="AS36" i="11"/>
  <c r="AQ36" i="11"/>
  <c r="AO36" i="11"/>
  <c r="AK36" i="11"/>
  <c r="AF36" i="11"/>
  <c r="AG36" i="11" s="1"/>
  <c r="AH36" i="11" s="1"/>
  <c r="AE36" i="11"/>
  <c r="AB36" i="11"/>
  <c r="AC36" i="11" s="1"/>
  <c r="Z36" i="11"/>
  <c r="S36" i="11"/>
  <c r="Q36" i="11"/>
  <c r="P36" i="11"/>
  <c r="O36" i="11"/>
  <c r="K36" i="11"/>
  <c r="J36" i="11"/>
  <c r="I36" i="11"/>
  <c r="H36" i="11"/>
  <c r="R36" i="11" s="1"/>
  <c r="A36" i="11"/>
  <c r="AU35" i="11"/>
  <c r="AS35" i="11"/>
  <c r="AQ35" i="11"/>
  <c r="AO35" i="11"/>
  <c r="AK35" i="11"/>
  <c r="AF35" i="11"/>
  <c r="AG35" i="11" s="1"/>
  <c r="AH35" i="11" s="1"/>
  <c r="AE35" i="11"/>
  <c r="AB35" i="11"/>
  <c r="AC35" i="11" s="1"/>
  <c r="Z35" i="11"/>
  <c r="S35" i="11"/>
  <c r="Q35" i="11"/>
  <c r="P35" i="11"/>
  <c r="O35" i="11"/>
  <c r="K35" i="11"/>
  <c r="J35" i="11"/>
  <c r="I35" i="11"/>
  <c r="H35" i="11"/>
  <c r="AA35" i="11" s="1"/>
  <c r="A35" i="11"/>
  <c r="AU34" i="11"/>
  <c r="AS34" i="11"/>
  <c r="AQ34" i="11"/>
  <c r="AO34" i="11"/>
  <c r="AK34" i="11"/>
  <c r="AF34" i="11"/>
  <c r="AG34" i="11" s="1"/>
  <c r="AH34" i="11" s="1"/>
  <c r="AE34" i="11"/>
  <c r="AB34" i="11"/>
  <c r="AC34" i="11" s="1"/>
  <c r="Z34" i="11"/>
  <c r="S34" i="11"/>
  <c r="Q34" i="11"/>
  <c r="P34" i="11"/>
  <c r="O34" i="11"/>
  <c r="K34" i="11"/>
  <c r="J34" i="11"/>
  <c r="I34" i="11"/>
  <c r="H34" i="11"/>
  <c r="R34" i="11" s="1"/>
  <c r="A34" i="11"/>
  <c r="AS33" i="11"/>
  <c r="AQ33" i="11"/>
  <c r="AO33" i="11"/>
  <c r="AK33" i="11"/>
  <c r="AF33" i="11"/>
  <c r="AG33" i="11" s="1"/>
  <c r="AH33" i="11" s="1"/>
  <c r="AE33" i="11"/>
  <c r="AB33" i="11"/>
  <c r="AC33" i="11" s="1"/>
  <c r="Z33" i="11"/>
  <c r="S33" i="11"/>
  <c r="Q33" i="11"/>
  <c r="P33" i="11"/>
  <c r="O33" i="11"/>
  <c r="K33" i="11"/>
  <c r="J33" i="11"/>
  <c r="I33" i="11"/>
  <c r="H33" i="11"/>
  <c r="R33" i="11" s="1"/>
  <c r="A33" i="11"/>
  <c r="AS32" i="11"/>
  <c r="AQ32" i="11"/>
  <c r="AO32" i="11"/>
  <c r="AK32" i="11"/>
  <c r="AF32" i="11"/>
  <c r="AG32" i="11" s="1"/>
  <c r="AH32" i="11" s="1"/>
  <c r="AE32" i="11"/>
  <c r="AB32" i="11"/>
  <c r="AC32" i="11" s="1"/>
  <c r="Z32" i="11"/>
  <c r="S32" i="11"/>
  <c r="Q32" i="11"/>
  <c r="P32" i="11"/>
  <c r="O32" i="11"/>
  <c r="K32" i="11"/>
  <c r="J32" i="11"/>
  <c r="I32" i="11"/>
  <c r="H32" i="11"/>
  <c r="R32" i="11" s="1"/>
  <c r="A32" i="11"/>
  <c r="AS31" i="11"/>
  <c r="AQ31" i="11"/>
  <c r="AO31" i="11"/>
  <c r="AK31" i="11"/>
  <c r="AF31" i="11"/>
  <c r="AG31" i="11" s="1"/>
  <c r="AH31" i="11" s="1"/>
  <c r="AE31" i="11"/>
  <c r="AC31" i="11"/>
  <c r="AB31" i="11"/>
  <c r="Z31" i="11"/>
  <c r="S31" i="11"/>
  <c r="Q31" i="11"/>
  <c r="P31" i="11"/>
  <c r="O31" i="11"/>
  <c r="K31" i="11"/>
  <c r="J31" i="11"/>
  <c r="I31" i="11"/>
  <c r="H31" i="11"/>
  <c r="R31" i="11" s="1"/>
  <c r="A31" i="11"/>
  <c r="AS30" i="11"/>
  <c r="AQ30" i="11"/>
  <c r="AO30" i="11"/>
  <c r="AK30" i="11"/>
  <c r="AF30" i="11"/>
  <c r="AG30" i="11" s="1"/>
  <c r="AH30" i="11" s="1"/>
  <c r="AE30" i="11"/>
  <c r="AB30" i="11"/>
  <c r="AC30" i="11" s="1"/>
  <c r="AA30" i="11"/>
  <c r="Z30" i="11"/>
  <c r="S30" i="11"/>
  <c r="Q30" i="11"/>
  <c r="P30" i="11"/>
  <c r="O30" i="11"/>
  <c r="K30" i="11"/>
  <c r="J30" i="11"/>
  <c r="I30" i="11"/>
  <c r="H30" i="11"/>
  <c r="R30" i="11" s="1"/>
  <c r="A30" i="11"/>
  <c r="AS29" i="11"/>
  <c r="AQ29" i="11"/>
  <c r="AO29" i="11"/>
  <c r="AK29" i="11"/>
  <c r="AF29" i="11"/>
  <c r="AG29" i="11" s="1"/>
  <c r="AH29" i="11" s="1"/>
  <c r="AE29" i="11"/>
  <c r="AB29" i="11"/>
  <c r="AC29" i="11" s="1"/>
  <c r="Z29" i="11"/>
  <c r="S29" i="11"/>
  <c r="Q29" i="11"/>
  <c r="P29" i="11"/>
  <c r="O29" i="11"/>
  <c r="K29" i="11"/>
  <c r="J29" i="11"/>
  <c r="I29" i="11"/>
  <c r="H29" i="11"/>
  <c r="R29" i="11" s="1"/>
  <c r="A29" i="11"/>
  <c r="AS28" i="11"/>
  <c r="AQ28" i="11"/>
  <c r="AO28" i="11"/>
  <c r="AK28" i="11"/>
  <c r="AF28" i="11"/>
  <c r="AG28" i="11" s="1"/>
  <c r="AH28" i="11" s="1"/>
  <c r="AE28" i="11"/>
  <c r="AB28" i="11"/>
  <c r="AC28" i="11" s="1"/>
  <c r="Z28" i="11"/>
  <c r="S28" i="11"/>
  <c r="Q28" i="11"/>
  <c r="P28" i="11"/>
  <c r="O28" i="11"/>
  <c r="K28" i="11"/>
  <c r="J28" i="11"/>
  <c r="I28" i="11"/>
  <c r="H28" i="11"/>
  <c r="R28" i="11" s="1"/>
  <c r="A28" i="11"/>
  <c r="AS27" i="11"/>
  <c r="AQ27" i="11"/>
  <c r="AO27" i="11"/>
  <c r="AK27" i="11"/>
  <c r="AF27" i="11"/>
  <c r="AG27" i="11" s="1"/>
  <c r="AH27" i="11" s="1"/>
  <c r="AE27" i="11"/>
  <c r="AB27" i="11"/>
  <c r="AC27" i="11" s="1"/>
  <c r="Z27" i="11"/>
  <c r="S27" i="11"/>
  <c r="Q27" i="11"/>
  <c r="P27" i="11"/>
  <c r="O27" i="11"/>
  <c r="K27" i="11"/>
  <c r="J27" i="11"/>
  <c r="I27" i="11"/>
  <c r="H27" i="11"/>
  <c r="R27" i="11" s="1"/>
  <c r="A27" i="11"/>
  <c r="AS26" i="11"/>
  <c r="AQ26" i="11"/>
  <c r="AO26" i="11"/>
  <c r="AK26" i="11"/>
  <c r="AF26" i="11"/>
  <c r="AG26" i="11" s="1"/>
  <c r="AH26" i="11" s="1"/>
  <c r="AE26" i="11"/>
  <c r="AB26" i="11"/>
  <c r="AC26" i="11" s="1"/>
  <c r="Z26" i="11"/>
  <c r="S26" i="11"/>
  <c r="Q26" i="11"/>
  <c r="P26" i="11"/>
  <c r="O26" i="11"/>
  <c r="K26" i="11"/>
  <c r="J26" i="11"/>
  <c r="I26" i="11"/>
  <c r="H26" i="11"/>
  <c r="R26" i="11" s="1"/>
  <c r="A26" i="11"/>
  <c r="AS25" i="11"/>
  <c r="AQ25" i="11"/>
  <c r="AO25" i="11"/>
  <c r="AK25" i="11"/>
  <c r="AF25" i="11"/>
  <c r="AG25" i="11" s="1"/>
  <c r="AH25" i="11" s="1"/>
  <c r="AE25" i="11"/>
  <c r="AB25" i="11"/>
  <c r="AC25" i="11" s="1"/>
  <c r="Z25" i="11"/>
  <c r="S25" i="11"/>
  <c r="Q25" i="11"/>
  <c r="P25" i="11"/>
  <c r="O25" i="11"/>
  <c r="K25" i="11"/>
  <c r="J25" i="11"/>
  <c r="I25" i="11"/>
  <c r="H25" i="11"/>
  <c r="R25" i="11" s="1"/>
  <c r="A25" i="11"/>
  <c r="AS24" i="11"/>
  <c r="AQ24" i="11"/>
  <c r="AO24" i="11"/>
  <c r="AK24" i="11"/>
  <c r="AF24" i="11"/>
  <c r="AG24" i="11" s="1"/>
  <c r="AH24" i="11" s="1"/>
  <c r="AE24" i="11"/>
  <c r="AB24" i="11"/>
  <c r="AC24" i="11" s="1"/>
  <c r="Z24" i="11"/>
  <c r="S24" i="11"/>
  <c r="Q24" i="11"/>
  <c r="P24" i="11"/>
  <c r="O24" i="11"/>
  <c r="K24" i="11"/>
  <c r="J24" i="11"/>
  <c r="I24" i="11"/>
  <c r="H24" i="11"/>
  <c r="R24" i="11" s="1"/>
  <c r="A24" i="11"/>
  <c r="AQ23" i="11"/>
  <c r="AO23" i="11"/>
  <c r="AK23" i="11"/>
  <c r="AF23" i="11"/>
  <c r="AG23" i="11" s="1"/>
  <c r="AH23" i="11" s="1"/>
  <c r="AE23" i="11"/>
  <c r="AB23" i="11"/>
  <c r="AC23" i="11" s="1"/>
  <c r="Z23" i="11"/>
  <c r="S23" i="11"/>
  <c r="Q23" i="11"/>
  <c r="P23" i="11"/>
  <c r="O23" i="11"/>
  <c r="K23" i="11"/>
  <c r="J23" i="11"/>
  <c r="I23" i="11"/>
  <c r="H23" i="11"/>
  <c r="AA23" i="11" s="1"/>
  <c r="A23" i="11"/>
  <c r="AQ22" i="11"/>
  <c r="AO22" i="11"/>
  <c r="AK22" i="11"/>
  <c r="AF22" i="11"/>
  <c r="AG22" i="11" s="1"/>
  <c r="AH22" i="11" s="1"/>
  <c r="AE22" i="11"/>
  <c r="AB22" i="11"/>
  <c r="AC22" i="11" s="1"/>
  <c r="Z22" i="11"/>
  <c r="S22" i="11"/>
  <c r="Q22" i="11"/>
  <c r="P22" i="11"/>
  <c r="O22" i="11"/>
  <c r="K22" i="11"/>
  <c r="J22" i="11"/>
  <c r="I22" i="11"/>
  <c r="H22" i="11"/>
  <c r="R22" i="11" s="1"/>
  <c r="A22" i="11"/>
  <c r="AQ21" i="11"/>
  <c r="AO21" i="11"/>
  <c r="AK21" i="11"/>
  <c r="AF21" i="11"/>
  <c r="AG21" i="11" s="1"/>
  <c r="AH21" i="11" s="1"/>
  <c r="AE21" i="11"/>
  <c r="AB21" i="11"/>
  <c r="AC21" i="11" s="1"/>
  <c r="Z21" i="11"/>
  <c r="S21" i="11"/>
  <c r="Q21" i="11"/>
  <c r="P21" i="11"/>
  <c r="O21" i="11"/>
  <c r="K21" i="11"/>
  <c r="J21" i="11"/>
  <c r="I21" i="11"/>
  <c r="H21" i="11"/>
  <c r="AA21" i="11" s="1"/>
  <c r="A21" i="11"/>
  <c r="AQ20" i="11"/>
  <c r="AO20" i="11"/>
  <c r="AK20" i="11"/>
  <c r="AF20" i="11"/>
  <c r="AG20" i="11" s="1"/>
  <c r="AH20" i="11" s="1"/>
  <c r="AE20" i="11"/>
  <c r="AB20" i="11"/>
  <c r="AC20" i="11" s="1"/>
  <c r="Z20" i="11"/>
  <c r="S20" i="11"/>
  <c r="Q20" i="11"/>
  <c r="P20" i="11"/>
  <c r="O20" i="11"/>
  <c r="K20" i="11"/>
  <c r="J20" i="11"/>
  <c r="I20" i="11"/>
  <c r="H20" i="11"/>
  <c r="R20" i="11" s="1"/>
  <c r="A20" i="11"/>
  <c r="AQ19" i="11"/>
  <c r="AO19" i="11"/>
  <c r="AK19" i="11"/>
  <c r="AF19" i="11"/>
  <c r="AG19" i="11" s="1"/>
  <c r="AH19" i="11" s="1"/>
  <c r="AE19" i="11"/>
  <c r="AB19" i="11"/>
  <c r="AC19" i="11" s="1"/>
  <c r="Z19" i="11"/>
  <c r="S19" i="11"/>
  <c r="Q19" i="11"/>
  <c r="P19" i="11"/>
  <c r="O19" i="11"/>
  <c r="K19" i="11"/>
  <c r="J19" i="11"/>
  <c r="I19" i="11"/>
  <c r="H19" i="11"/>
  <c r="AA19" i="11" s="1"/>
  <c r="A19" i="11"/>
  <c r="AQ18" i="11"/>
  <c r="AO18" i="11"/>
  <c r="AK18" i="11"/>
  <c r="AF18" i="11"/>
  <c r="AG18" i="11" s="1"/>
  <c r="AH18" i="11" s="1"/>
  <c r="AE18" i="11"/>
  <c r="AB18" i="11"/>
  <c r="AC18" i="11" s="1"/>
  <c r="Z18" i="11"/>
  <c r="S18" i="11"/>
  <c r="Q18" i="11"/>
  <c r="P18" i="11"/>
  <c r="O18" i="11"/>
  <c r="K18" i="11"/>
  <c r="J18" i="11"/>
  <c r="I18" i="11"/>
  <c r="H18" i="11"/>
  <c r="R18" i="11" s="1"/>
  <c r="A18" i="11"/>
  <c r="AQ17" i="11"/>
  <c r="AO17" i="11"/>
  <c r="AK17" i="11"/>
  <c r="Z17" i="11"/>
  <c r="Q17" i="11"/>
  <c r="P17" i="11"/>
  <c r="U17" i="11" s="1"/>
  <c r="O17" i="11"/>
  <c r="K17" i="11"/>
  <c r="J17" i="11"/>
  <c r="S17" i="11" s="1"/>
  <c r="I17" i="11"/>
  <c r="AB17" i="11" s="1"/>
  <c r="H17" i="11"/>
  <c r="R17" i="11" s="1"/>
  <c r="A17" i="11"/>
  <c r="AQ16" i="11"/>
  <c r="AO16" i="11"/>
  <c r="AK16" i="11"/>
  <c r="Z16" i="11"/>
  <c r="Q16" i="11"/>
  <c r="P16" i="11"/>
  <c r="U16" i="11" s="1"/>
  <c r="O16" i="11"/>
  <c r="K16" i="11"/>
  <c r="J16" i="11"/>
  <c r="S16" i="11" s="1"/>
  <c r="I16" i="11"/>
  <c r="H16" i="11"/>
  <c r="AA16" i="11" s="1"/>
  <c r="AE16" i="11" s="1"/>
  <c r="A16" i="11"/>
  <c r="AQ15" i="11"/>
  <c r="AO15" i="11"/>
  <c r="AK15" i="11"/>
  <c r="AB15" i="11"/>
  <c r="Z15" i="11"/>
  <c r="Q15" i="11"/>
  <c r="P15" i="11"/>
  <c r="O15" i="11"/>
  <c r="K15" i="11"/>
  <c r="J15" i="11"/>
  <c r="S15" i="11" s="1"/>
  <c r="I15" i="11"/>
  <c r="H15" i="11"/>
  <c r="AA15" i="11" s="1"/>
  <c r="AE15" i="11" s="1"/>
  <c r="A15" i="11"/>
  <c r="AQ14" i="11"/>
  <c r="AO14" i="11"/>
  <c r="AK14" i="11"/>
  <c r="Z14" i="11"/>
  <c r="S14" i="11"/>
  <c r="Q14" i="11"/>
  <c r="P14" i="11"/>
  <c r="U14" i="11" s="1"/>
  <c r="O14" i="11"/>
  <c r="K14" i="11"/>
  <c r="J14" i="11"/>
  <c r="I14" i="11"/>
  <c r="AB14" i="11" s="1"/>
  <c r="AF14" i="11" s="1"/>
  <c r="H14" i="11"/>
  <c r="A14" i="11"/>
  <c r="AQ13" i="11"/>
  <c r="AO13" i="11"/>
  <c r="AK13" i="11"/>
  <c r="Z13" i="11"/>
  <c r="Q13" i="11"/>
  <c r="P13" i="11"/>
  <c r="O13" i="11"/>
  <c r="K13" i="11"/>
  <c r="J13" i="11"/>
  <c r="S13" i="11" s="1"/>
  <c r="I13" i="11"/>
  <c r="AB13" i="11" s="1"/>
  <c r="H13" i="11"/>
  <c r="R13" i="11" s="1"/>
  <c r="A13" i="11"/>
  <c r="AQ12" i="11"/>
  <c r="AO12" i="11"/>
  <c r="AK12" i="11"/>
  <c r="Z12" i="11"/>
  <c r="Q12" i="11"/>
  <c r="P12" i="11"/>
  <c r="U12" i="11" s="1"/>
  <c r="O12" i="11"/>
  <c r="K12" i="11"/>
  <c r="J12" i="11"/>
  <c r="S12" i="11" s="1"/>
  <c r="I12" i="11"/>
  <c r="H12" i="11"/>
  <c r="R12" i="11" s="1"/>
  <c r="A12" i="11"/>
  <c r="AQ11" i="11"/>
  <c r="AO11" i="11"/>
  <c r="AK11" i="11"/>
  <c r="AB11" i="11"/>
  <c r="Z11" i="11"/>
  <c r="Q11" i="11"/>
  <c r="P11" i="11"/>
  <c r="O11" i="11"/>
  <c r="K11" i="11"/>
  <c r="J11" i="11"/>
  <c r="S11" i="11" s="1"/>
  <c r="I11" i="11"/>
  <c r="H11" i="11"/>
  <c r="AA11" i="11" s="1"/>
  <c r="AE11" i="11" s="1"/>
  <c r="A11" i="11"/>
  <c r="AQ10" i="11"/>
  <c r="AO10" i="11"/>
  <c r="AK10" i="11"/>
  <c r="Z10" i="11"/>
  <c r="S10" i="11"/>
  <c r="Q10" i="11"/>
  <c r="P10" i="11"/>
  <c r="O10" i="11"/>
  <c r="K10" i="11"/>
  <c r="J10" i="11"/>
  <c r="I10" i="11"/>
  <c r="AB10" i="11" s="1"/>
  <c r="AF10" i="11" s="1"/>
  <c r="H10" i="11"/>
  <c r="A10" i="11"/>
  <c r="AQ9" i="11"/>
  <c r="AO9" i="11"/>
  <c r="AK9" i="11"/>
  <c r="Z9" i="11"/>
  <c r="U9" i="11"/>
  <c r="Q9" i="11"/>
  <c r="P9" i="11"/>
  <c r="O9" i="11"/>
  <c r="K9" i="11"/>
  <c r="J9" i="11"/>
  <c r="S9" i="11" s="1"/>
  <c r="I9" i="11"/>
  <c r="AB9" i="11" s="1"/>
  <c r="H9" i="11"/>
  <c r="R9" i="11" s="1"/>
  <c r="A9" i="11"/>
  <c r="AB8" i="11"/>
  <c r="Z8" i="11"/>
  <c r="U8" i="11"/>
  <c r="Q8" i="11"/>
  <c r="P8" i="11"/>
  <c r="U65" i="11" s="1"/>
  <c r="O8" i="11"/>
  <c r="K8" i="11"/>
  <c r="J8" i="11"/>
  <c r="S8" i="11" s="1"/>
  <c r="I8" i="11"/>
  <c r="H8" i="11"/>
  <c r="AA8" i="11" s="1"/>
  <c r="AE8" i="11" s="1"/>
  <c r="A6" i="11"/>
  <c r="A5" i="11"/>
  <c r="F3" i="11"/>
  <c r="BV67" i="7"/>
  <c r="BW67" i="7" s="1"/>
  <c r="BX67" i="7" s="1"/>
  <c r="BU67" i="7"/>
  <c r="BT67" i="7"/>
  <c r="BS67" i="7"/>
  <c r="BR67" i="7"/>
  <c r="BO67" i="7"/>
  <c r="BH67" i="7"/>
  <c r="BI67" i="7" s="1"/>
  <c r="BK67" i="7" s="1"/>
  <c r="BN67" i="7" s="1"/>
  <c r="BG67" i="7"/>
  <c r="BF67" i="7"/>
  <c r="BE67" i="7"/>
  <c r="BD67" i="7"/>
  <c r="BA67" i="7"/>
  <c r="AR67" i="7"/>
  <c r="AQ67" i="7"/>
  <c r="AP67" i="7"/>
  <c r="AF67" i="7"/>
  <c r="AT67" i="7" s="1"/>
  <c r="AU67" i="7" s="1"/>
  <c r="AE67" i="7"/>
  <c r="AS67" i="7" s="1"/>
  <c r="AC67" i="7"/>
  <c r="AB67" i="7"/>
  <c r="Z67" i="7"/>
  <c r="S67" i="7"/>
  <c r="R67" i="7"/>
  <c r="Q67" i="7"/>
  <c r="P67" i="7"/>
  <c r="J67" i="7"/>
  <c r="I67" i="7"/>
  <c r="H67" i="7"/>
  <c r="AA67" i="7" s="1"/>
  <c r="BV66" i="7"/>
  <c r="BW66" i="7" s="1"/>
  <c r="BX66" i="7" s="1"/>
  <c r="BU66" i="7"/>
  <c r="BT66" i="7"/>
  <c r="BS66" i="7"/>
  <c r="BR66" i="7"/>
  <c r="BO66" i="7"/>
  <c r="BH66" i="7"/>
  <c r="BI66" i="7" s="1"/>
  <c r="BG66" i="7"/>
  <c r="BF66" i="7"/>
  <c r="BE66" i="7"/>
  <c r="BD66" i="7"/>
  <c r="BA66" i="7"/>
  <c r="AR66" i="7"/>
  <c r="AQ66" i="7"/>
  <c r="AP66" i="7"/>
  <c r="AF66" i="7"/>
  <c r="AE66" i="7"/>
  <c r="AS66" i="7" s="1"/>
  <c r="AB66" i="7"/>
  <c r="AC66" i="7" s="1"/>
  <c r="Z66" i="7"/>
  <c r="S66" i="7"/>
  <c r="Q66" i="7"/>
  <c r="P66" i="7"/>
  <c r="J66" i="7"/>
  <c r="I66" i="7"/>
  <c r="H66" i="7"/>
  <c r="R66" i="7" s="1"/>
  <c r="BV65" i="7"/>
  <c r="BW65" i="7" s="1"/>
  <c r="BX65" i="7" s="1"/>
  <c r="BU65" i="7"/>
  <c r="BT65" i="7"/>
  <c r="BS65" i="7"/>
  <c r="BR65" i="7"/>
  <c r="BO65" i="7"/>
  <c r="BH65" i="7"/>
  <c r="BI65" i="7" s="1"/>
  <c r="BG65" i="7"/>
  <c r="BF65" i="7"/>
  <c r="BE65" i="7"/>
  <c r="BD65" i="7"/>
  <c r="BA65" i="7"/>
  <c r="AR65" i="7"/>
  <c r="AQ65" i="7"/>
  <c r="AP65" i="7"/>
  <c r="AG65" i="7"/>
  <c r="AI65" i="7" s="1"/>
  <c r="AL65" i="7" s="1"/>
  <c r="AF65" i="7"/>
  <c r="AT65" i="7" s="1"/>
  <c r="AU65" i="7" s="1"/>
  <c r="AE65" i="7"/>
  <c r="AS65" i="7" s="1"/>
  <c r="AB65" i="7"/>
  <c r="AC65" i="7" s="1"/>
  <c r="Z65" i="7"/>
  <c r="S65" i="7"/>
  <c r="Q65" i="7"/>
  <c r="P65" i="7"/>
  <c r="J65" i="7"/>
  <c r="I65" i="7"/>
  <c r="H65" i="7"/>
  <c r="AA65" i="7" s="1"/>
  <c r="BV64" i="7"/>
  <c r="BW64" i="7" s="1"/>
  <c r="BX64" i="7" s="1"/>
  <c r="BU64" i="7"/>
  <c r="BT64" i="7"/>
  <c r="BS64" i="7"/>
  <c r="BR64" i="7"/>
  <c r="BO64" i="7"/>
  <c r="BH64" i="7"/>
  <c r="BI64" i="7" s="1"/>
  <c r="BG64" i="7"/>
  <c r="BF64" i="7"/>
  <c r="BE64" i="7"/>
  <c r="BD64" i="7"/>
  <c r="BA64" i="7"/>
  <c r="AR64" i="7"/>
  <c r="AQ64" i="7"/>
  <c r="AP64" i="7"/>
  <c r="AF64" i="7"/>
  <c r="AE64" i="7"/>
  <c r="AS64" i="7" s="1"/>
  <c r="AB64" i="7"/>
  <c r="AC64" i="7" s="1"/>
  <c r="Z64" i="7"/>
  <c r="S64" i="7"/>
  <c r="Q64" i="7"/>
  <c r="P64" i="7"/>
  <c r="J64" i="7"/>
  <c r="I64" i="7"/>
  <c r="H64" i="7"/>
  <c r="R64" i="7" s="1"/>
  <c r="BV63" i="7"/>
  <c r="BW63" i="7" s="1"/>
  <c r="BX63" i="7" s="1"/>
  <c r="BU63" i="7"/>
  <c r="BT63" i="7"/>
  <c r="BS63" i="7"/>
  <c r="BR63" i="7"/>
  <c r="BO63" i="7"/>
  <c r="BH63" i="7"/>
  <c r="BI63" i="7" s="1"/>
  <c r="BG63" i="7"/>
  <c r="BF63" i="7"/>
  <c r="BE63" i="7"/>
  <c r="BD63" i="7"/>
  <c r="BA63" i="7"/>
  <c r="AR63" i="7"/>
  <c r="AQ63" i="7"/>
  <c r="AP63" i="7"/>
  <c r="AH63" i="7"/>
  <c r="AG63" i="7"/>
  <c r="AI63" i="7" s="1"/>
  <c r="AF63" i="7"/>
  <c r="AT63" i="7" s="1"/>
  <c r="AU63" i="7" s="1"/>
  <c r="AE63" i="7"/>
  <c r="AS63" i="7" s="1"/>
  <c r="AC63" i="7"/>
  <c r="AB63" i="7"/>
  <c r="Z63" i="7"/>
  <c r="S63" i="7"/>
  <c r="R63" i="7"/>
  <c r="Q63" i="7"/>
  <c r="P63" i="7"/>
  <c r="J63" i="7"/>
  <c r="I63" i="7"/>
  <c r="H63" i="7"/>
  <c r="AA63" i="7" s="1"/>
  <c r="BV62" i="7"/>
  <c r="BW62" i="7" s="1"/>
  <c r="BX62" i="7" s="1"/>
  <c r="BU62" i="7"/>
  <c r="BT62" i="7"/>
  <c r="BS62" i="7"/>
  <c r="BR62" i="7"/>
  <c r="BO62" i="7"/>
  <c r="BH62" i="7"/>
  <c r="BI62" i="7" s="1"/>
  <c r="BG62" i="7"/>
  <c r="BF62" i="7"/>
  <c r="BE62" i="7"/>
  <c r="BD62" i="7"/>
  <c r="BA62" i="7"/>
  <c r="AR62" i="7"/>
  <c r="AQ62" i="7"/>
  <c r="AP62" i="7"/>
  <c r="AF62" i="7"/>
  <c r="AE62" i="7"/>
  <c r="AS62" i="7" s="1"/>
  <c r="AB62" i="7"/>
  <c r="AC62" i="7" s="1"/>
  <c r="AA62" i="7"/>
  <c r="Z62" i="7"/>
  <c r="S62" i="7"/>
  <c r="Q62" i="7"/>
  <c r="P62" i="7"/>
  <c r="J62" i="7"/>
  <c r="I62" i="7"/>
  <c r="H62" i="7"/>
  <c r="R62" i="7" s="1"/>
  <c r="BV61" i="7"/>
  <c r="BW61" i="7" s="1"/>
  <c r="BX61" i="7" s="1"/>
  <c r="BU61" i="7"/>
  <c r="BT61" i="7"/>
  <c r="BS61" i="7"/>
  <c r="BR61" i="7"/>
  <c r="BO61" i="7"/>
  <c r="BH61" i="7"/>
  <c r="BI61" i="7" s="1"/>
  <c r="BG61" i="7"/>
  <c r="BF61" i="7"/>
  <c r="BE61" i="7"/>
  <c r="BD61" i="7"/>
  <c r="BA61" i="7"/>
  <c r="AR61" i="7"/>
  <c r="AQ61" i="7"/>
  <c r="AP61" i="7"/>
  <c r="AG61" i="7"/>
  <c r="AI61" i="7" s="1"/>
  <c r="AL61" i="7" s="1"/>
  <c r="AF61" i="7"/>
  <c r="AT61" i="7" s="1"/>
  <c r="AU61" i="7" s="1"/>
  <c r="AE61" i="7"/>
  <c r="AS61" i="7" s="1"/>
  <c r="AB61" i="7"/>
  <c r="AC61" i="7" s="1"/>
  <c r="Z61" i="7"/>
  <c r="S61" i="7"/>
  <c r="Q61" i="7"/>
  <c r="P61" i="7"/>
  <c r="J61" i="7"/>
  <c r="I61" i="7"/>
  <c r="H61" i="7"/>
  <c r="AA61" i="7" s="1"/>
  <c r="BV60" i="7"/>
  <c r="BW60" i="7" s="1"/>
  <c r="BX60" i="7" s="1"/>
  <c r="BU60" i="7"/>
  <c r="BT60" i="7"/>
  <c r="BS60" i="7"/>
  <c r="BR60" i="7"/>
  <c r="BO60" i="7"/>
  <c r="BH60" i="7"/>
  <c r="BI60" i="7" s="1"/>
  <c r="BG60" i="7"/>
  <c r="BF60" i="7"/>
  <c r="BE60" i="7"/>
  <c r="BD60" i="7"/>
  <c r="BA60" i="7"/>
  <c r="AR60" i="7"/>
  <c r="AQ60" i="7"/>
  <c r="AP60" i="7"/>
  <c r="AF60" i="7"/>
  <c r="AE60" i="7"/>
  <c r="AS60" i="7" s="1"/>
  <c r="AB60" i="7"/>
  <c r="AC60" i="7" s="1"/>
  <c r="Z60" i="7"/>
  <c r="S60" i="7"/>
  <c r="Q60" i="7"/>
  <c r="P60" i="7"/>
  <c r="J60" i="7"/>
  <c r="I60" i="7"/>
  <c r="H60" i="7"/>
  <c r="R60" i="7" s="1"/>
  <c r="BV59" i="7"/>
  <c r="BW59" i="7" s="1"/>
  <c r="BX59" i="7" s="1"/>
  <c r="BU59" i="7"/>
  <c r="BT59" i="7"/>
  <c r="BS59" i="7"/>
  <c r="BR59" i="7"/>
  <c r="BO59" i="7"/>
  <c r="BH59" i="7"/>
  <c r="BI59" i="7" s="1"/>
  <c r="BG59" i="7"/>
  <c r="BF59" i="7"/>
  <c r="BE59" i="7"/>
  <c r="BD59" i="7"/>
  <c r="BA59" i="7"/>
  <c r="AR59" i="7"/>
  <c r="AQ59" i="7"/>
  <c r="AP59" i="7"/>
  <c r="AF59" i="7"/>
  <c r="AT59" i="7" s="1"/>
  <c r="AU59" i="7" s="1"/>
  <c r="AE59" i="7"/>
  <c r="AS59" i="7" s="1"/>
  <c r="AB59" i="7"/>
  <c r="AC59" i="7" s="1"/>
  <c r="Z59" i="7"/>
  <c r="S59" i="7"/>
  <c r="Q59" i="7"/>
  <c r="P59" i="7"/>
  <c r="J59" i="7"/>
  <c r="I59" i="7"/>
  <c r="H59" i="7"/>
  <c r="AA59" i="7" s="1"/>
  <c r="BV58" i="7"/>
  <c r="BW58" i="7" s="1"/>
  <c r="BX58" i="7" s="1"/>
  <c r="BU58" i="7"/>
  <c r="BT58" i="7"/>
  <c r="BS58" i="7"/>
  <c r="BR58" i="7"/>
  <c r="BO58" i="7"/>
  <c r="BH58" i="7"/>
  <c r="BI58" i="7" s="1"/>
  <c r="BG58" i="7"/>
  <c r="BF58" i="7"/>
  <c r="BE58" i="7"/>
  <c r="BD58" i="7"/>
  <c r="BA58" i="7"/>
  <c r="AR58" i="7"/>
  <c r="AQ58" i="7"/>
  <c r="AP58" i="7"/>
  <c r="AF58" i="7"/>
  <c r="AT58" i="7" s="1"/>
  <c r="AU58" i="7" s="1"/>
  <c r="AW58" i="7" s="1"/>
  <c r="AZ58" i="7" s="1"/>
  <c r="AE58" i="7"/>
  <c r="AS58" i="7" s="1"/>
  <c r="AB58" i="7"/>
  <c r="AC58" i="7" s="1"/>
  <c r="Z58" i="7"/>
  <c r="S58" i="7"/>
  <c r="R58" i="7"/>
  <c r="Q58" i="7"/>
  <c r="P58" i="7"/>
  <c r="J58" i="7"/>
  <c r="I58" i="7"/>
  <c r="H58" i="7"/>
  <c r="AA58" i="7" s="1"/>
  <c r="BV57" i="7"/>
  <c r="BW57" i="7" s="1"/>
  <c r="BX57" i="7" s="1"/>
  <c r="BU57" i="7"/>
  <c r="BT57" i="7"/>
  <c r="BS57" i="7"/>
  <c r="BR57" i="7"/>
  <c r="BO57" i="7"/>
  <c r="BH57" i="7"/>
  <c r="BI57" i="7" s="1"/>
  <c r="BG57" i="7"/>
  <c r="BF57" i="7"/>
  <c r="BE57" i="7"/>
  <c r="BD57" i="7"/>
  <c r="BA57" i="7"/>
  <c r="AR57" i="7"/>
  <c r="AQ57" i="7"/>
  <c r="AP57" i="7"/>
  <c r="AF57" i="7"/>
  <c r="AE57" i="7"/>
  <c r="AS57" i="7" s="1"/>
  <c r="AB57" i="7"/>
  <c r="AC57" i="7" s="1"/>
  <c r="Z57" i="7"/>
  <c r="S57" i="7"/>
  <c r="Q57" i="7"/>
  <c r="P57" i="7"/>
  <c r="J57" i="7"/>
  <c r="I57" i="7"/>
  <c r="H57" i="7"/>
  <c r="R57" i="7" s="1"/>
  <c r="BV56" i="7"/>
  <c r="BW56" i="7" s="1"/>
  <c r="BX56" i="7" s="1"/>
  <c r="BU56" i="7"/>
  <c r="BT56" i="7"/>
  <c r="BS56" i="7"/>
  <c r="BR56" i="7"/>
  <c r="BO56" i="7"/>
  <c r="BH56" i="7"/>
  <c r="BI56" i="7" s="1"/>
  <c r="BG56" i="7"/>
  <c r="BF56" i="7"/>
  <c r="BE56" i="7"/>
  <c r="BD56" i="7"/>
  <c r="BA56" i="7"/>
  <c r="AR56" i="7"/>
  <c r="AQ56" i="7"/>
  <c r="AP56" i="7"/>
  <c r="AF56" i="7"/>
  <c r="AT56" i="7" s="1"/>
  <c r="AU56" i="7" s="1"/>
  <c r="AV56" i="7" s="1"/>
  <c r="AE56" i="7"/>
  <c r="AS56" i="7" s="1"/>
  <c r="AB56" i="7"/>
  <c r="AC56" i="7" s="1"/>
  <c r="Z56" i="7"/>
  <c r="S56" i="7"/>
  <c r="Q56" i="7"/>
  <c r="P56" i="7"/>
  <c r="J56" i="7"/>
  <c r="I56" i="7"/>
  <c r="H56" i="7"/>
  <c r="R56" i="7" s="1"/>
  <c r="CO55" i="7"/>
  <c r="CM55" i="7"/>
  <c r="CC55" i="7"/>
  <c r="BV55" i="7"/>
  <c r="BW55" i="7" s="1"/>
  <c r="BX55" i="7" s="1"/>
  <c r="BU55" i="7"/>
  <c r="BT55" i="7"/>
  <c r="BS55" i="7"/>
  <c r="BR55" i="7"/>
  <c r="BO55" i="7"/>
  <c r="BH55" i="7"/>
  <c r="BI55" i="7" s="1"/>
  <c r="BG55" i="7"/>
  <c r="BF55" i="7"/>
  <c r="BE55" i="7"/>
  <c r="BD55" i="7"/>
  <c r="BA55" i="7"/>
  <c r="AR55" i="7"/>
  <c r="AQ55" i="7"/>
  <c r="AP55" i="7"/>
  <c r="AF55" i="7"/>
  <c r="AE55" i="7"/>
  <c r="AS55" i="7" s="1"/>
  <c r="AB55" i="7"/>
  <c r="AC55" i="7" s="1"/>
  <c r="AA55" i="7"/>
  <c r="Z55" i="7"/>
  <c r="S55" i="7"/>
  <c r="Q55" i="7"/>
  <c r="P55" i="7"/>
  <c r="J55" i="7"/>
  <c r="I55" i="7"/>
  <c r="H55" i="7"/>
  <c r="R55" i="7" s="1"/>
  <c r="CO54" i="7"/>
  <c r="CM54" i="7"/>
  <c r="CC54" i="7"/>
  <c r="BV54" i="7"/>
  <c r="BW54" i="7" s="1"/>
  <c r="BX54" i="7" s="1"/>
  <c r="BU54" i="7"/>
  <c r="BT54" i="7"/>
  <c r="BS54" i="7"/>
  <c r="BR54" i="7"/>
  <c r="BO54" i="7"/>
  <c r="BH54" i="7"/>
  <c r="BI54" i="7" s="1"/>
  <c r="BK54" i="7" s="1"/>
  <c r="BN54" i="7" s="1"/>
  <c r="BG54" i="7"/>
  <c r="BF54" i="7"/>
  <c r="BE54" i="7"/>
  <c r="BD54" i="7"/>
  <c r="BA54" i="7"/>
  <c r="AV54" i="7"/>
  <c r="AR54" i="7"/>
  <c r="AQ54" i="7"/>
  <c r="AP54" i="7"/>
  <c r="AG54" i="7"/>
  <c r="AI54" i="7" s="1"/>
  <c r="AL54" i="7" s="1"/>
  <c r="AF54" i="7"/>
  <c r="AT54" i="7" s="1"/>
  <c r="AU54" i="7" s="1"/>
  <c r="AE54" i="7"/>
  <c r="AS54" i="7" s="1"/>
  <c r="AB54" i="7"/>
  <c r="AC54" i="7" s="1"/>
  <c r="Z54" i="7"/>
  <c r="S54" i="7"/>
  <c r="Q54" i="7"/>
  <c r="P54" i="7"/>
  <c r="J54" i="7"/>
  <c r="I54" i="7"/>
  <c r="H54" i="7"/>
  <c r="AA54" i="7" s="1"/>
  <c r="CO53" i="7"/>
  <c r="CM53" i="7"/>
  <c r="CC53" i="7"/>
  <c r="BV53" i="7"/>
  <c r="BW53" i="7" s="1"/>
  <c r="BX53" i="7" s="1"/>
  <c r="BU53" i="7"/>
  <c r="BT53" i="7"/>
  <c r="BS53" i="7"/>
  <c r="BR53" i="7"/>
  <c r="BO53" i="7"/>
  <c r="BH53" i="7"/>
  <c r="BI53" i="7" s="1"/>
  <c r="BJ53" i="7" s="1"/>
  <c r="BG53" i="7"/>
  <c r="BF53" i="7"/>
  <c r="BE53" i="7"/>
  <c r="BD53" i="7"/>
  <c r="BA53" i="7"/>
  <c r="AR53" i="7"/>
  <c r="AQ53" i="7"/>
  <c r="AP53" i="7"/>
  <c r="AF53" i="7"/>
  <c r="AT53" i="7" s="1"/>
  <c r="AU53" i="7" s="1"/>
  <c r="AW53" i="7" s="1"/>
  <c r="AE53" i="7"/>
  <c r="AS53" i="7" s="1"/>
  <c r="AB53" i="7"/>
  <c r="AC53" i="7" s="1"/>
  <c r="Z53" i="7"/>
  <c r="S53" i="7"/>
  <c r="Q53" i="7"/>
  <c r="P53" i="7"/>
  <c r="J53" i="7"/>
  <c r="I53" i="7"/>
  <c r="H53" i="7"/>
  <c r="AA53" i="7" s="1"/>
  <c r="CO52" i="7"/>
  <c r="CM52" i="7"/>
  <c r="CC52" i="7"/>
  <c r="BV52" i="7"/>
  <c r="BW52" i="7" s="1"/>
  <c r="BX52" i="7" s="1"/>
  <c r="BU52" i="7"/>
  <c r="BT52" i="7"/>
  <c r="BS52" i="7"/>
  <c r="BR52" i="7"/>
  <c r="BO52" i="7"/>
  <c r="BH52" i="7"/>
  <c r="BI52" i="7" s="1"/>
  <c r="BG52" i="7"/>
  <c r="BF52" i="7"/>
  <c r="BE52" i="7"/>
  <c r="BD52" i="7"/>
  <c r="BA52" i="7"/>
  <c r="AR52" i="7"/>
  <c r="AQ52" i="7"/>
  <c r="AP52" i="7"/>
  <c r="AF52" i="7"/>
  <c r="AT52" i="7" s="1"/>
  <c r="AU52" i="7" s="1"/>
  <c r="AE52" i="7"/>
  <c r="AS52" i="7" s="1"/>
  <c r="AB52" i="7"/>
  <c r="AC52" i="7" s="1"/>
  <c r="Z52" i="7"/>
  <c r="S52" i="7"/>
  <c r="Q52" i="7"/>
  <c r="P52" i="7"/>
  <c r="J52" i="7"/>
  <c r="I52" i="7"/>
  <c r="H52" i="7"/>
  <c r="AA52" i="7" s="1"/>
  <c r="CO51" i="7"/>
  <c r="CM51" i="7"/>
  <c r="CC51" i="7"/>
  <c r="BV51" i="7"/>
  <c r="BW51" i="7" s="1"/>
  <c r="BX51" i="7" s="1"/>
  <c r="BU51" i="7"/>
  <c r="BT51" i="7"/>
  <c r="BS51" i="7"/>
  <c r="BR51" i="7"/>
  <c r="BO51" i="7"/>
  <c r="BH51" i="7"/>
  <c r="BI51" i="7" s="1"/>
  <c r="BG51" i="7"/>
  <c r="BF51" i="7"/>
  <c r="BE51" i="7"/>
  <c r="BD51" i="7"/>
  <c r="BA51" i="7"/>
  <c r="AR51" i="7"/>
  <c r="AQ51" i="7"/>
  <c r="AP51" i="7"/>
  <c r="AF51" i="7"/>
  <c r="AT51" i="7" s="1"/>
  <c r="AU51" i="7" s="1"/>
  <c r="AE51" i="7"/>
  <c r="AS51" i="7" s="1"/>
  <c r="AB51" i="7"/>
  <c r="AC51" i="7" s="1"/>
  <c r="Z51" i="7"/>
  <c r="S51" i="7"/>
  <c r="Q51" i="7"/>
  <c r="P51" i="7"/>
  <c r="J51" i="7"/>
  <c r="I51" i="7"/>
  <c r="H51" i="7"/>
  <c r="R51" i="7" s="1"/>
  <c r="CO50" i="7"/>
  <c r="CM50" i="7"/>
  <c r="CC50" i="7"/>
  <c r="BV50" i="7"/>
  <c r="BW50" i="7" s="1"/>
  <c r="BX50" i="7" s="1"/>
  <c r="BU50" i="7"/>
  <c r="BT50" i="7"/>
  <c r="BS50" i="7"/>
  <c r="BR50" i="7"/>
  <c r="BO50" i="7"/>
  <c r="BH50" i="7"/>
  <c r="BI50" i="7" s="1"/>
  <c r="BK50" i="7" s="1"/>
  <c r="BG50" i="7"/>
  <c r="BF50" i="7"/>
  <c r="BE50" i="7"/>
  <c r="BD50" i="7"/>
  <c r="BA50" i="7"/>
  <c r="AR50" i="7"/>
  <c r="AQ50" i="7"/>
  <c r="AP50" i="7"/>
  <c r="AF50" i="7"/>
  <c r="AE50" i="7"/>
  <c r="AS50" i="7" s="1"/>
  <c r="AB50" i="7"/>
  <c r="AC50" i="7" s="1"/>
  <c r="Z50" i="7"/>
  <c r="S50" i="7"/>
  <c r="Q50" i="7"/>
  <c r="P50" i="7"/>
  <c r="J50" i="7"/>
  <c r="I50" i="7"/>
  <c r="H50" i="7"/>
  <c r="R50" i="7" s="1"/>
  <c r="CO49" i="7"/>
  <c r="CM49" i="7"/>
  <c r="CC49" i="7"/>
  <c r="BV49" i="7"/>
  <c r="BW49" i="7" s="1"/>
  <c r="BX49" i="7" s="1"/>
  <c r="BU49" i="7"/>
  <c r="BT49" i="7"/>
  <c r="BS49" i="7"/>
  <c r="BR49" i="7"/>
  <c r="BO49" i="7"/>
  <c r="BH49" i="7"/>
  <c r="BI49" i="7" s="1"/>
  <c r="BJ49" i="7" s="1"/>
  <c r="BG49" i="7"/>
  <c r="BF49" i="7"/>
  <c r="BE49" i="7"/>
  <c r="BD49" i="7"/>
  <c r="BA49" i="7"/>
  <c r="AV49" i="7"/>
  <c r="AR49" i="7"/>
  <c r="AQ49" i="7"/>
  <c r="AP49" i="7"/>
  <c r="AF49" i="7"/>
  <c r="AT49" i="7" s="1"/>
  <c r="AU49" i="7" s="1"/>
  <c r="AE49" i="7"/>
  <c r="AS49" i="7" s="1"/>
  <c r="AC49" i="7"/>
  <c r="AB49" i="7"/>
  <c r="Z49" i="7"/>
  <c r="S49" i="7"/>
  <c r="R49" i="7"/>
  <c r="Q49" i="7"/>
  <c r="P49" i="7"/>
  <c r="J49" i="7"/>
  <c r="I49" i="7"/>
  <c r="H49" i="7"/>
  <c r="AA49" i="7" s="1"/>
  <c r="CO48" i="7"/>
  <c r="CM48" i="7"/>
  <c r="CC48" i="7"/>
  <c r="BV48" i="7"/>
  <c r="BW48" i="7" s="1"/>
  <c r="BX48" i="7" s="1"/>
  <c r="BU48" i="7"/>
  <c r="BT48" i="7"/>
  <c r="BS48" i="7"/>
  <c r="BR48" i="7"/>
  <c r="BO48" i="7"/>
  <c r="BH48" i="7"/>
  <c r="BI48" i="7" s="1"/>
  <c r="BG48" i="7"/>
  <c r="BF48" i="7"/>
  <c r="BE48" i="7"/>
  <c r="BD48" i="7"/>
  <c r="BA48" i="7"/>
  <c r="AR48" i="7"/>
  <c r="AQ48" i="7"/>
  <c r="AP48" i="7"/>
  <c r="AF48" i="7"/>
  <c r="AE48" i="7"/>
  <c r="AS48" i="7" s="1"/>
  <c r="AB48" i="7"/>
  <c r="AC48" i="7" s="1"/>
  <c r="Z48" i="7"/>
  <c r="S48" i="7"/>
  <c r="Q48" i="7"/>
  <c r="P48" i="7"/>
  <c r="J48" i="7"/>
  <c r="I48" i="7"/>
  <c r="H48" i="7"/>
  <c r="R48" i="7" s="1"/>
  <c r="CO47" i="7"/>
  <c r="CM47" i="7"/>
  <c r="CK47" i="7"/>
  <c r="CC47" i="7"/>
  <c r="BV47" i="7"/>
  <c r="BW47" i="7" s="1"/>
  <c r="BX47" i="7" s="1"/>
  <c r="BU47" i="7"/>
  <c r="BT47" i="7"/>
  <c r="BS47" i="7"/>
  <c r="BR47" i="7"/>
  <c r="BO47" i="7"/>
  <c r="BH47" i="7"/>
  <c r="BI47" i="7" s="1"/>
  <c r="BG47" i="7"/>
  <c r="BF47" i="7"/>
  <c r="BE47" i="7"/>
  <c r="BD47" i="7"/>
  <c r="BA47" i="7"/>
  <c r="AR47" i="7"/>
  <c r="AQ47" i="7"/>
  <c r="AP47" i="7"/>
  <c r="AF47" i="7"/>
  <c r="AT47" i="7" s="1"/>
  <c r="AU47" i="7" s="1"/>
  <c r="AV47" i="7" s="1"/>
  <c r="AE47" i="7"/>
  <c r="AS47" i="7" s="1"/>
  <c r="AC47" i="7"/>
  <c r="AB47" i="7"/>
  <c r="Z47" i="7"/>
  <c r="S47" i="7"/>
  <c r="Q47" i="7"/>
  <c r="P47" i="7"/>
  <c r="J47" i="7"/>
  <c r="I47" i="7"/>
  <c r="H47" i="7"/>
  <c r="R47" i="7" s="1"/>
  <c r="CO46" i="7"/>
  <c r="CM46" i="7"/>
  <c r="CK46" i="7"/>
  <c r="CC46" i="7"/>
  <c r="BV46" i="7"/>
  <c r="BW46" i="7" s="1"/>
  <c r="BX46" i="7" s="1"/>
  <c r="BU46" i="7"/>
  <c r="BT46" i="7"/>
  <c r="BS46" i="7"/>
  <c r="BR46" i="7"/>
  <c r="BO46" i="7"/>
  <c r="BH46" i="7"/>
  <c r="BI46" i="7" s="1"/>
  <c r="BG46" i="7"/>
  <c r="BF46" i="7"/>
  <c r="BE46" i="7"/>
  <c r="BD46" i="7"/>
  <c r="BA46" i="7"/>
  <c r="AR46" i="7"/>
  <c r="AQ46" i="7"/>
  <c r="AP46" i="7"/>
  <c r="AG46" i="7"/>
  <c r="AF46" i="7"/>
  <c r="AT46" i="7" s="1"/>
  <c r="AU46" i="7" s="1"/>
  <c r="AE46" i="7"/>
  <c r="AS46" i="7" s="1"/>
  <c r="AB46" i="7"/>
  <c r="AC46" i="7" s="1"/>
  <c r="Z46" i="7"/>
  <c r="S46" i="7"/>
  <c r="Q46" i="7"/>
  <c r="P46" i="7"/>
  <c r="J46" i="7"/>
  <c r="I46" i="7"/>
  <c r="H46" i="7"/>
  <c r="AA46" i="7" s="1"/>
  <c r="CO45" i="7"/>
  <c r="CM45" i="7"/>
  <c r="CK45" i="7"/>
  <c r="CG45" i="7"/>
  <c r="CC45" i="7"/>
  <c r="BV45" i="7"/>
  <c r="BW45" i="7" s="1"/>
  <c r="BX45" i="7" s="1"/>
  <c r="BU45" i="7"/>
  <c r="BT45" i="7"/>
  <c r="BS45" i="7"/>
  <c r="BR45" i="7"/>
  <c r="BO45" i="7"/>
  <c r="BH45" i="7"/>
  <c r="BI45" i="7" s="1"/>
  <c r="BG45" i="7"/>
  <c r="BF45" i="7"/>
  <c r="BE45" i="7"/>
  <c r="BD45" i="7"/>
  <c r="BA45" i="7"/>
  <c r="AR45" i="7"/>
  <c r="AQ45" i="7"/>
  <c r="AP45" i="7"/>
  <c r="AG45" i="7"/>
  <c r="AF45" i="7"/>
  <c r="AT45" i="7" s="1"/>
  <c r="AU45" i="7" s="1"/>
  <c r="AW45" i="7" s="1"/>
  <c r="AZ45" i="7" s="1"/>
  <c r="AE45" i="7"/>
  <c r="AS45" i="7" s="1"/>
  <c r="AB45" i="7"/>
  <c r="AC45" i="7" s="1"/>
  <c r="Z45" i="7"/>
  <c r="S45" i="7"/>
  <c r="Q45" i="7"/>
  <c r="P45" i="7"/>
  <c r="J45" i="7"/>
  <c r="I45" i="7"/>
  <c r="H45" i="7"/>
  <c r="AA45" i="7" s="1"/>
  <c r="CO44" i="7"/>
  <c r="CM44" i="7"/>
  <c r="CK44" i="7"/>
  <c r="CG44" i="7"/>
  <c r="CC44" i="7"/>
  <c r="BV44" i="7"/>
  <c r="BW44" i="7" s="1"/>
  <c r="BX44" i="7" s="1"/>
  <c r="BU44" i="7"/>
  <c r="BT44" i="7"/>
  <c r="BS44" i="7"/>
  <c r="BR44" i="7"/>
  <c r="BO44" i="7"/>
  <c r="BH44" i="7"/>
  <c r="BI44" i="7" s="1"/>
  <c r="BG44" i="7"/>
  <c r="BF44" i="7"/>
  <c r="BE44" i="7"/>
  <c r="BD44" i="7"/>
  <c r="BA44" i="7"/>
  <c r="AR44" i="7"/>
  <c r="AQ44" i="7"/>
  <c r="AP44" i="7"/>
  <c r="AG44" i="7"/>
  <c r="AF44" i="7"/>
  <c r="AT44" i="7" s="1"/>
  <c r="AU44" i="7" s="1"/>
  <c r="AV44" i="7" s="1"/>
  <c r="AE44" i="7"/>
  <c r="AS44" i="7" s="1"/>
  <c r="AB44" i="7"/>
  <c r="AC44" i="7" s="1"/>
  <c r="Z44" i="7"/>
  <c r="S44" i="7"/>
  <c r="Q44" i="7"/>
  <c r="P44" i="7"/>
  <c r="J44" i="7"/>
  <c r="I44" i="7"/>
  <c r="H44" i="7"/>
  <c r="AA44" i="7" s="1"/>
  <c r="CO43" i="7"/>
  <c r="CM43" i="7"/>
  <c r="CK43" i="7"/>
  <c r="CI43" i="7"/>
  <c r="CG43" i="7"/>
  <c r="CC43" i="7"/>
  <c r="BV43" i="7"/>
  <c r="BW43" i="7" s="1"/>
  <c r="BX43" i="7" s="1"/>
  <c r="BU43" i="7"/>
  <c r="BT43" i="7"/>
  <c r="BS43" i="7"/>
  <c r="BR43" i="7"/>
  <c r="BO43" i="7"/>
  <c r="BH43" i="7"/>
  <c r="BI43" i="7" s="1"/>
  <c r="BG43" i="7"/>
  <c r="BF43" i="7"/>
  <c r="BE43" i="7"/>
  <c r="BD43" i="7"/>
  <c r="BA43" i="7"/>
  <c r="AR43" i="7"/>
  <c r="AQ43" i="7"/>
  <c r="AP43" i="7"/>
  <c r="AF43" i="7"/>
  <c r="AT43" i="7" s="1"/>
  <c r="AU43" i="7" s="1"/>
  <c r="AW43" i="7" s="1"/>
  <c r="AE43" i="7"/>
  <c r="AS43" i="7" s="1"/>
  <c r="AB43" i="7"/>
  <c r="AC43" i="7" s="1"/>
  <c r="Z43" i="7"/>
  <c r="S43" i="7"/>
  <c r="Q43" i="7"/>
  <c r="P43" i="7"/>
  <c r="J43" i="7"/>
  <c r="I43" i="7"/>
  <c r="H43" i="7"/>
  <c r="AA43" i="7" s="1"/>
  <c r="CO42" i="7"/>
  <c r="CM42" i="7"/>
  <c r="CK42" i="7"/>
  <c r="CI42" i="7"/>
  <c r="CG42" i="7"/>
  <c r="CC42" i="7"/>
  <c r="BV42" i="7"/>
  <c r="BW42" i="7" s="1"/>
  <c r="BX42" i="7" s="1"/>
  <c r="BU42" i="7"/>
  <c r="BT42" i="7"/>
  <c r="BS42" i="7"/>
  <c r="BR42" i="7"/>
  <c r="BO42" i="7"/>
  <c r="BH42" i="7"/>
  <c r="BI42" i="7" s="1"/>
  <c r="BG42" i="7"/>
  <c r="BF42" i="7"/>
  <c r="BE42" i="7"/>
  <c r="BD42" i="7"/>
  <c r="BA42" i="7"/>
  <c r="AR42" i="7"/>
  <c r="AQ42" i="7"/>
  <c r="AP42" i="7"/>
  <c r="AF42" i="7"/>
  <c r="AT42" i="7" s="1"/>
  <c r="AU42" i="7" s="1"/>
  <c r="AE42" i="7"/>
  <c r="AS42" i="7" s="1"/>
  <c r="AC42" i="7"/>
  <c r="AB42" i="7"/>
  <c r="Z42" i="7"/>
  <c r="S42" i="7"/>
  <c r="R42" i="7"/>
  <c r="Q42" i="7"/>
  <c r="P42" i="7"/>
  <c r="J42" i="7"/>
  <c r="I42" i="7"/>
  <c r="H42" i="7"/>
  <c r="AA42" i="7" s="1"/>
  <c r="CO41" i="7"/>
  <c r="CM41" i="7"/>
  <c r="CK41" i="7"/>
  <c r="CI41" i="7"/>
  <c r="CG41" i="7"/>
  <c r="CC41" i="7"/>
  <c r="BV41" i="7"/>
  <c r="BW41" i="7" s="1"/>
  <c r="BX41" i="7" s="1"/>
  <c r="BU41" i="7"/>
  <c r="BT41" i="7"/>
  <c r="BS41" i="7"/>
  <c r="BR41" i="7"/>
  <c r="BO41" i="7"/>
  <c r="BH41" i="7"/>
  <c r="BI41" i="7" s="1"/>
  <c r="BG41" i="7"/>
  <c r="BF41" i="7"/>
  <c r="BE41" i="7"/>
  <c r="BD41" i="7"/>
  <c r="BA41" i="7"/>
  <c r="AR41" i="7"/>
  <c r="AQ41" i="7"/>
  <c r="AP41" i="7"/>
  <c r="AH41" i="7"/>
  <c r="AG41" i="7"/>
  <c r="AI41" i="7" s="1"/>
  <c r="AJ41" i="7" s="1"/>
  <c r="AF41" i="7"/>
  <c r="AT41" i="7" s="1"/>
  <c r="AU41" i="7" s="1"/>
  <c r="AE41" i="7"/>
  <c r="AS41" i="7" s="1"/>
  <c r="AC41" i="7"/>
  <c r="AB41" i="7"/>
  <c r="Z41" i="7"/>
  <c r="S41" i="7"/>
  <c r="R41" i="7"/>
  <c r="Q41" i="7"/>
  <c r="P41" i="7"/>
  <c r="J41" i="7"/>
  <c r="I41" i="7"/>
  <c r="H41" i="7"/>
  <c r="AA41" i="7" s="1"/>
  <c r="CO40" i="7"/>
  <c r="CM40" i="7"/>
  <c r="CK40" i="7"/>
  <c r="CI40" i="7"/>
  <c r="CG40" i="7"/>
  <c r="CC40" i="7"/>
  <c r="BV40" i="7"/>
  <c r="BW40" i="7" s="1"/>
  <c r="BX40" i="7" s="1"/>
  <c r="BU40" i="7"/>
  <c r="BT40" i="7"/>
  <c r="BS40" i="7"/>
  <c r="BR40" i="7"/>
  <c r="BO40" i="7"/>
  <c r="BH40" i="7"/>
  <c r="BI40" i="7" s="1"/>
  <c r="BK40" i="7" s="1"/>
  <c r="BG40" i="7"/>
  <c r="BF40" i="7"/>
  <c r="BE40" i="7"/>
  <c r="BD40" i="7"/>
  <c r="BA40" i="7"/>
  <c r="AR40" i="7"/>
  <c r="AQ40" i="7"/>
  <c r="AP40" i="7"/>
  <c r="AF40" i="7"/>
  <c r="AT40" i="7" s="1"/>
  <c r="AU40" i="7" s="1"/>
  <c r="AV40" i="7" s="1"/>
  <c r="AE40" i="7"/>
  <c r="AS40" i="7" s="1"/>
  <c r="AB40" i="7"/>
  <c r="AC40" i="7" s="1"/>
  <c r="Z40" i="7"/>
  <c r="S40" i="7"/>
  <c r="Q40" i="7"/>
  <c r="P40" i="7"/>
  <c r="J40" i="7"/>
  <c r="I40" i="7"/>
  <c r="H40" i="7"/>
  <c r="R40" i="7" s="1"/>
  <c r="CO39" i="7"/>
  <c r="CM39" i="7"/>
  <c r="CK39" i="7"/>
  <c r="CI39" i="7"/>
  <c r="CG39" i="7"/>
  <c r="CC39" i="7"/>
  <c r="BV39" i="7"/>
  <c r="BW39" i="7" s="1"/>
  <c r="BX39" i="7" s="1"/>
  <c r="BU39" i="7"/>
  <c r="BT39" i="7"/>
  <c r="BS39" i="7"/>
  <c r="BR39" i="7"/>
  <c r="BO39" i="7"/>
  <c r="BH39" i="7"/>
  <c r="BI39" i="7" s="1"/>
  <c r="BG39" i="7"/>
  <c r="BF39" i="7"/>
  <c r="BE39" i="7"/>
  <c r="BD39" i="7"/>
  <c r="BA39" i="7"/>
  <c r="AR39" i="7"/>
  <c r="AQ39" i="7"/>
  <c r="AP39" i="7"/>
  <c r="AF39" i="7"/>
  <c r="AE39" i="7"/>
  <c r="AS39" i="7" s="1"/>
  <c r="AB39" i="7"/>
  <c r="AC39" i="7" s="1"/>
  <c r="AA39" i="7"/>
  <c r="Z39" i="7"/>
  <c r="S39" i="7"/>
  <c r="Q39" i="7"/>
  <c r="P39" i="7"/>
  <c r="J39" i="7"/>
  <c r="I39" i="7"/>
  <c r="H39" i="7"/>
  <c r="R39" i="7" s="1"/>
  <c r="CM38" i="7"/>
  <c r="CK38" i="7"/>
  <c r="CI38" i="7"/>
  <c r="CG38" i="7"/>
  <c r="CC38" i="7"/>
  <c r="BV38" i="7"/>
  <c r="BW38" i="7" s="1"/>
  <c r="BX38" i="7" s="1"/>
  <c r="BU38" i="7"/>
  <c r="BT38" i="7"/>
  <c r="BS38" i="7"/>
  <c r="BR38" i="7"/>
  <c r="BO38" i="7"/>
  <c r="BH38" i="7"/>
  <c r="BI38" i="7" s="1"/>
  <c r="BG38" i="7"/>
  <c r="BF38" i="7"/>
  <c r="BE38" i="7"/>
  <c r="BD38" i="7"/>
  <c r="BA38" i="7"/>
  <c r="AR38" i="7"/>
  <c r="AQ38" i="7"/>
  <c r="AP38" i="7"/>
  <c r="AF38" i="7"/>
  <c r="AE38" i="7"/>
  <c r="AS38" i="7" s="1"/>
  <c r="AB38" i="7"/>
  <c r="AC38" i="7" s="1"/>
  <c r="Z38" i="7"/>
  <c r="S38" i="7"/>
  <c r="Q38" i="7"/>
  <c r="P38" i="7"/>
  <c r="J38" i="7"/>
  <c r="I38" i="7"/>
  <c r="H38" i="7"/>
  <c r="R38" i="7" s="1"/>
  <c r="CM37" i="7"/>
  <c r="CK37" i="7"/>
  <c r="CI37" i="7"/>
  <c r="CG37" i="7"/>
  <c r="CC37" i="7"/>
  <c r="BV37" i="7"/>
  <c r="BW37" i="7" s="1"/>
  <c r="BX37" i="7" s="1"/>
  <c r="BU37" i="7"/>
  <c r="BT37" i="7"/>
  <c r="BS37" i="7"/>
  <c r="BR37" i="7"/>
  <c r="BO37" i="7"/>
  <c r="BH37" i="7"/>
  <c r="BI37" i="7" s="1"/>
  <c r="BG37" i="7"/>
  <c r="BF37" i="7"/>
  <c r="BE37" i="7"/>
  <c r="BD37" i="7"/>
  <c r="BA37" i="7"/>
  <c r="AR37" i="7"/>
  <c r="AQ37" i="7"/>
  <c r="AP37" i="7"/>
  <c r="AF37" i="7"/>
  <c r="AT37" i="7" s="1"/>
  <c r="AU37" i="7" s="1"/>
  <c r="AE37" i="7"/>
  <c r="AS37" i="7" s="1"/>
  <c r="AB37" i="7"/>
  <c r="AC37" i="7" s="1"/>
  <c r="Z37" i="7"/>
  <c r="S37" i="7"/>
  <c r="Q37" i="7"/>
  <c r="P37" i="7"/>
  <c r="J37" i="7"/>
  <c r="I37" i="7"/>
  <c r="H37" i="7"/>
  <c r="R37" i="7" s="1"/>
  <c r="CM36" i="7"/>
  <c r="CK36" i="7"/>
  <c r="CI36" i="7"/>
  <c r="CG36" i="7"/>
  <c r="CC36" i="7"/>
  <c r="BV36" i="7"/>
  <c r="BW36" i="7" s="1"/>
  <c r="BX36" i="7" s="1"/>
  <c r="BU36" i="7"/>
  <c r="BT36" i="7"/>
  <c r="BS36" i="7"/>
  <c r="BR36" i="7"/>
  <c r="BO36" i="7"/>
  <c r="BH36" i="7"/>
  <c r="BI36" i="7" s="1"/>
  <c r="BG36" i="7"/>
  <c r="BF36" i="7"/>
  <c r="BE36" i="7"/>
  <c r="BD36" i="7"/>
  <c r="BA36" i="7"/>
  <c r="AR36" i="7"/>
  <c r="AQ36" i="7"/>
  <c r="AP36" i="7"/>
  <c r="AF36" i="7"/>
  <c r="AT36" i="7" s="1"/>
  <c r="AU36" i="7" s="1"/>
  <c r="AV36" i="7" s="1"/>
  <c r="AE36" i="7"/>
  <c r="AS36" i="7" s="1"/>
  <c r="AB36" i="7"/>
  <c r="AC36" i="7" s="1"/>
  <c r="Z36" i="7"/>
  <c r="S36" i="7"/>
  <c r="Q36" i="7"/>
  <c r="P36" i="7"/>
  <c r="J36" i="7"/>
  <c r="I36" i="7"/>
  <c r="H36" i="7"/>
  <c r="R36" i="7" s="1"/>
  <c r="CM35" i="7"/>
  <c r="CK35" i="7"/>
  <c r="CI35" i="7"/>
  <c r="CG35" i="7"/>
  <c r="CC35" i="7"/>
  <c r="BV35" i="7"/>
  <c r="BW35" i="7" s="1"/>
  <c r="BX35" i="7" s="1"/>
  <c r="BU35" i="7"/>
  <c r="BT35" i="7"/>
  <c r="BS35" i="7"/>
  <c r="BR35" i="7"/>
  <c r="BO35" i="7"/>
  <c r="BH35" i="7"/>
  <c r="BI35" i="7" s="1"/>
  <c r="BG35" i="7"/>
  <c r="BF35" i="7"/>
  <c r="BE35" i="7"/>
  <c r="BD35" i="7"/>
  <c r="BA35" i="7"/>
  <c r="AR35" i="7"/>
  <c r="AQ35" i="7"/>
  <c r="AP35" i="7"/>
  <c r="AF35" i="7"/>
  <c r="AT35" i="7" s="1"/>
  <c r="AU35" i="7" s="1"/>
  <c r="AV35" i="7" s="1"/>
  <c r="AE35" i="7"/>
  <c r="AS35" i="7" s="1"/>
  <c r="AB35" i="7"/>
  <c r="AC35" i="7" s="1"/>
  <c r="Z35" i="7"/>
  <c r="S35" i="7"/>
  <c r="R35" i="7"/>
  <c r="Q35" i="7"/>
  <c r="P35" i="7"/>
  <c r="J35" i="7"/>
  <c r="I35" i="7"/>
  <c r="H35" i="7"/>
  <c r="AA35" i="7" s="1"/>
  <c r="CM34" i="7"/>
  <c r="CK34" i="7"/>
  <c r="CI34" i="7"/>
  <c r="CG34" i="7"/>
  <c r="CC34" i="7"/>
  <c r="BV34" i="7"/>
  <c r="BW34" i="7" s="1"/>
  <c r="BX34" i="7" s="1"/>
  <c r="BU34" i="7"/>
  <c r="BT34" i="7"/>
  <c r="BS34" i="7"/>
  <c r="BR34" i="7"/>
  <c r="BO34" i="7"/>
  <c r="BH34" i="7"/>
  <c r="BI34" i="7" s="1"/>
  <c r="BK34" i="7" s="1"/>
  <c r="BN34" i="7" s="1"/>
  <c r="BG34" i="7"/>
  <c r="BF34" i="7"/>
  <c r="BE34" i="7"/>
  <c r="BD34" i="7"/>
  <c r="BA34" i="7"/>
  <c r="AR34" i="7"/>
  <c r="AQ34" i="7"/>
  <c r="AP34" i="7"/>
  <c r="AF34" i="7"/>
  <c r="AT34" i="7" s="1"/>
  <c r="AU34" i="7" s="1"/>
  <c r="AV34" i="7" s="1"/>
  <c r="AE34" i="7"/>
  <c r="AS34" i="7" s="1"/>
  <c r="AB34" i="7"/>
  <c r="AC34" i="7" s="1"/>
  <c r="Z34" i="7"/>
  <c r="S34" i="7"/>
  <c r="R34" i="7"/>
  <c r="Q34" i="7"/>
  <c r="P34" i="7"/>
  <c r="J34" i="7"/>
  <c r="I34" i="7"/>
  <c r="H34" i="7"/>
  <c r="AA34" i="7" s="1"/>
  <c r="CK33" i="7"/>
  <c r="CI33" i="7"/>
  <c r="CG33" i="7"/>
  <c r="CC33" i="7"/>
  <c r="BV33" i="7"/>
  <c r="BW33" i="7" s="1"/>
  <c r="BX33" i="7" s="1"/>
  <c r="BU33" i="7"/>
  <c r="BT33" i="7"/>
  <c r="BS33" i="7"/>
  <c r="BR33" i="7"/>
  <c r="BO33" i="7"/>
  <c r="BH33" i="7"/>
  <c r="BI33" i="7" s="1"/>
  <c r="BG33" i="7"/>
  <c r="BF33" i="7"/>
  <c r="BE33" i="7"/>
  <c r="BD33" i="7"/>
  <c r="BA33" i="7"/>
  <c r="AR33" i="7"/>
  <c r="AQ33" i="7"/>
  <c r="AP33" i="7"/>
  <c r="AF33" i="7"/>
  <c r="AT33" i="7" s="1"/>
  <c r="AU33" i="7" s="1"/>
  <c r="AW33" i="7" s="1"/>
  <c r="AE33" i="7"/>
  <c r="AS33" i="7" s="1"/>
  <c r="AB33" i="7"/>
  <c r="AC33" i="7" s="1"/>
  <c r="Z33" i="7"/>
  <c r="S33" i="7"/>
  <c r="Q33" i="7"/>
  <c r="P33" i="7"/>
  <c r="J33" i="7"/>
  <c r="I33" i="7"/>
  <c r="H33" i="7"/>
  <c r="AA33" i="7" s="1"/>
  <c r="CK32" i="7"/>
  <c r="CI32" i="7"/>
  <c r="CG32" i="7"/>
  <c r="CC32" i="7"/>
  <c r="BV32" i="7"/>
  <c r="BW32" i="7" s="1"/>
  <c r="BX32" i="7" s="1"/>
  <c r="BU32" i="7"/>
  <c r="BT32" i="7"/>
  <c r="BS32" i="7"/>
  <c r="BR32" i="7"/>
  <c r="BO32" i="7"/>
  <c r="BH32" i="7"/>
  <c r="BI32" i="7" s="1"/>
  <c r="BK32" i="7" s="1"/>
  <c r="BN32" i="7" s="1"/>
  <c r="BG32" i="7"/>
  <c r="BF32" i="7"/>
  <c r="BE32" i="7"/>
  <c r="BD32" i="7"/>
  <c r="BA32" i="7"/>
  <c r="AR32" i="7"/>
  <c r="AQ32" i="7"/>
  <c r="AP32" i="7"/>
  <c r="AG32" i="7"/>
  <c r="AI32" i="7" s="1"/>
  <c r="AF32" i="7"/>
  <c r="AT32" i="7" s="1"/>
  <c r="AU32" i="7" s="1"/>
  <c r="AE32" i="7"/>
  <c r="AS32" i="7" s="1"/>
  <c r="AB32" i="7"/>
  <c r="AC32" i="7" s="1"/>
  <c r="Z32" i="7"/>
  <c r="S32" i="7"/>
  <c r="Q32" i="7"/>
  <c r="P32" i="7"/>
  <c r="J32" i="7"/>
  <c r="I32" i="7"/>
  <c r="H32" i="7"/>
  <c r="AA32" i="7" s="1"/>
  <c r="CK31" i="7"/>
  <c r="CI31" i="7"/>
  <c r="CG31" i="7"/>
  <c r="CC31" i="7"/>
  <c r="BV31" i="7"/>
  <c r="BW31" i="7" s="1"/>
  <c r="BX31" i="7" s="1"/>
  <c r="BU31" i="7"/>
  <c r="BT31" i="7"/>
  <c r="BS31" i="7"/>
  <c r="BR31" i="7"/>
  <c r="BO31" i="7"/>
  <c r="BH31" i="7"/>
  <c r="BI31" i="7" s="1"/>
  <c r="BG31" i="7"/>
  <c r="BF31" i="7"/>
  <c r="BE31" i="7"/>
  <c r="BD31" i="7"/>
  <c r="BA31" i="7"/>
  <c r="AR31" i="7"/>
  <c r="AQ31" i="7"/>
  <c r="AP31" i="7"/>
  <c r="AG31" i="7"/>
  <c r="AI31" i="7" s="1"/>
  <c r="AF31" i="7"/>
  <c r="AT31" i="7" s="1"/>
  <c r="AU31" i="7" s="1"/>
  <c r="AW31" i="7" s="1"/>
  <c r="AE31" i="7"/>
  <c r="AS31" i="7" s="1"/>
  <c r="AB31" i="7"/>
  <c r="AC31" i="7" s="1"/>
  <c r="Z31" i="7"/>
  <c r="S31" i="7"/>
  <c r="Q31" i="7"/>
  <c r="P31" i="7"/>
  <c r="J31" i="7"/>
  <c r="I31" i="7"/>
  <c r="H31" i="7"/>
  <c r="AA31" i="7" s="1"/>
  <c r="CK30" i="7"/>
  <c r="CI30" i="7"/>
  <c r="CG30" i="7"/>
  <c r="CC30" i="7"/>
  <c r="BV30" i="7"/>
  <c r="BW30" i="7" s="1"/>
  <c r="BX30" i="7" s="1"/>
  <c r="BU30" i="7"/>
  <c r="BT30" i="7"/>
  <c r="BS30" i="7"/>
  <c r="BR30" i="7"/>
  <c r="BO30" i="7"/>
  <c r="BH30" i="7"/>
  <c r="BI30" i="7" s="1"/>
  <c r="BK30" i="7" s="1"/>
  <c r="BG30" i="7"/>
  <c r="BF30" i="7"/>
  <c r="BE30" i="7"/>
  <c r="BD30" i="7"/>
  <c r="BA30" i="7"/>
  <c r="AR30" i="7"/>
  <c r="AQ30" i="7"/>
  <c r="AP30" i="7"/>
  <c r="AF30" i="7"/>
  <c r="AT30" i="7" s="1"/>
  <c r="AU30" i="7" s="1"/>
  <c r="AE30" i="7"/>
  <c r="AS30" i="7" s="1"/>
  <c r="AB30" i="7"/>
  <c r="AC30" i="7" s="1"/>
  <c r="Z30" i="7"/>
  <c r="S30" i="7"/>
  <c r="Q30" i="7"/>
  <c r="P30" i="7"/>
  <c r="J30" i="7"/>
  <c r="I30" i="7"/>
  <c r="H30" i="7"/>
  <c r="R30" i="7" s="1"/>
  <c r="CK29" i="7"/>
  <c r="CI29" i="7"/>
  <c r="CG29" i="7"/>
  <c r="CC29" i="7"/>
  <c r="BV29" i="7"/>
  <c r="BW29" i="7" s="1"/>
  <c r="BX29" i="7" s="1"/>
  <c r="BU29" i="7"/>
  <c r="BT29" i="7"/>
  <c r="BS29" i="7"/>
  <c r="BR29" i="7"/>
  <c r="BO29" i="7"/>
  <c r="BH29" i="7"/>
  <c r="BI29" i="7" s="1"/>
  <c r="BG29" i="7"/>
  <c r="BF29" i="7"/>
  <c r="BE29" i="7"/>
  <c r="BD29" i="7"/>
  <c r="BA29" i="7"/>
  <c r="AR29" i="7"/>
  <c r="AQ29" i="7"/>
  <c r="AP29" i="7"/>
  <c r="AG29" i="7"/>
  <c r="AI29" i="7" s="1"/>
  <c r="AF29" i="7"/>
  <c r="AT29" i="7" s="1"/>
  <c r="AU29" i="7" s="1"/>
  <c r="AE29" i="7"/>
  <c r="AS29" i="7" s="1"/>
  <c r="AB29" i="7"/>
  <c r="AC29" i="7" s="1"/>
  <c r="Z29" i="7"/>
  <c r="S29" i="7"/>
  <c r="Q29" i="7"/>
  <c r="P29" i="7"/>
  <c r="J29" i="7"/>
  <c r="I29" i="7"/>
  <c r="H29" i="7"/>
  <c r="AA29" i="7" s="1"/>
  <c r="CK28" i="7"/>
  <c r="CI28" i="7"/>
  <c r="CG28" i="7"/>
  <c r="CC28" i="7"/>
  <c r="BV28" i="7"/>
  <c r="BW28" i="7" s="1"/>
  <c r="BX28" i="7" s="1"/>
  <c r="BU28" i="7"/>
  <c r="BT28" i="7"/>
  <c r="BS28" i="7"/>
  <c r="BR28" i="7"/>
  <c r="BO28" i="7"/>
  <c r="BH28" i="7"/>
  <c r="BI28" i="7" s="1"/>
  <c r="BG28" i="7"/>
  <c r="BF28" i="7"/>
  <c r="BE28" i="7"/>
  <c r="BD28" i="7"/>
  <c r="BA28" i="7"/>
  <c r="AR28" i="7"/>
  <c r="AQ28" i="7"/>
  <c r="AP28" i="7"/>
  <c r="AF28" i="7"/>
  <c r="AT28" i="7" s="1"/>
  <c r="AU28" i="7" s="1"/>
  <c r="AV28" i="7" s="1"/>
  <c r="AE28" i="7"/>
  <c r="AS28" i="7" s="1"/>
  <c r="AB28" i="7"/>
  <c r="AC28" i="7" s="1"/>
  <c r="Z28" i="7"/>
  <c r="S28" i="7"/>
  <c r="Q28" i="7"/>
  <c r="P28" i="7"/>
  <c r="J28" i="7"/>
  <c r="I28" i="7"/>
  <c r="H28" i="7"/>
  <c r="AA28" i="7" s="1"/>
  <c r="CK27" i="7"/>
  <c r="CI27" i="7"/>
  <c r="CG27" i="7"/>
  <c r="CC27" i="7"/>
  <c r="BV27" i="7"/>
  <c r="BW27" i="7" s="1"/>
  <c r="BX27" i="7" s="1"/>
  <c r="BU27" i="7"/>
  <c r="BT27" i="7"/>
  <c r="BS27" i="7"/>
  <c r="BR27" i="7"/>
  <c r="BO27" i="7"/>
  <c r="BH27" i="7"/>
  <c r="BI27" i="7" s="1"/>
  <c r="BG27" i="7"/>
  <c r="BF27" i="7"/>
  <c r="BE27" i="7"/>
  <c r="BD27" i="7"/>
  <c r="BA27" i="7"/>
  <c r="AR27" i="7"/>
  <c r="AQ27" i="7"/>
  <c r="AP27" i="7"/>
  <c r="AF27" i="7"/>
  <c r="AT27" i="7" s="1"/>
  <c r="AU27" i="7" s="1"/>
  <c r="AV27" i="7" s="1"/>
  <c r="AE27" i="7"/>
  <c r="AS27" i="7" s="1"/>
  <c r="AC27" i="7"/>
  <c r="AB27" i="7"/>
  <c r="Z27" i="7"/>
  <c r="S27" i="7"/>
  <c r="Q27" i="7"/>
  <c r="P27" i="7"/>
  <c r="J27" i="7"/>
  <c r="I27" i="7"/>
  <c r="H27" i="7"/>
  <c r="R27" i="7" s="1"/>
  <c r="CK26" i="7"/>
  <c r="CI26" i="7"/>
  <c r="CG26" i="7"/>
  <c r="CC26" i="7"/>
  <c r="BV26" i="7"/>
  <c r="BW26" i="7" s="1"/>
  <c r="BX26" i="7" s="1"/>
  <c r="BU26" i="7"/>
  <c r="BT26" i="7"/>
  <c r="BS26" i="7"/>
  <c r="BR26" i="7"/>
  <c r="BO26" i="7"/>
  <c r="BH26" i="7"/>
  <c r="BI26" i="7" s="1"/>
  <c r="BK26" i="7" s="1"/>
  <c r="BN26" i="7" s="1"/>
  <c r="BG26" i="7"/>
  <c r="BF26" i="7"/>
  <c r="BE26" i="7"/>
  <c r="BD26" i="7"/>
  <c r="BA26" i="7"/>
  <c r="AR26" i="7"/>
  <c r="AQ26" i="7"/>
  <c r="AP26" i="7"/>
  <c r="AF26" i="7"/>
  <c r="AT26" i="7" s="1"/>
  <c r="AU26" i="7" s="1"/>
  <c r="AV26" i="7" s="1"/>
  <c r="AE26" i="7"/>
  <c r="AS26" i="7" s="1"/>
  <c r="AB26" i="7"/>
  <c r="AC26" i="7" s="1"/>
  <c r="Z26" i="7"/>
  <c r="S26" i="7"/>
  <c r="Q26" i="7"/>
  <c r="P26" i="7"/>
  <c r="J26" i="7"/>
  <c r="I26" i="7"/>
  <c r="H26" i="7"/>
  <c r="AA26" i="7" s="1"/>
  <c r="CK25" i="7"/>
  <c r="CI25" i="7"/>
  <c r="CG25" i="7"/>
  <c r="CC25" i="7"/>
  <c r="BV25" i="7"/>
  <c r="BW25" i="7" s="1"/>
  <c r="BX25" i="7" s="1"/>
  <c r="BU25" i="7"/>
  <c r="BT25" i="7"/>
  <c r="BS25" i="7"/>
  <c r="BR25" i="7"/>
  <c r="BO25" i="7"/>
  <c r="BH25" i="7"/>
  <c r="BI25" i="7" s="1"/>
  <c r="BJ25" i="7" s="1"/>
  <c r="BG25" i="7"/>
  <c r="BF25" i="7"/>
  <c r="BE25" i="7"/>
  <c r="BD25" i="7"/>
  <c r="BA25" i="7"/>
  <c r="AR25" i="7"/>
  <c r="AQ25" i="7"/>
  <c r="AP25" i="7"/>
  <c r="AF25" i="7"/>
  <c r="AT25" i="7" s="1"/>
  <c r="AU25" i="7" s="1"/>
  <c r="AW25" i="7" s="1"/>
  <c r="AX25" i="7" s="1"/>
  <c r="AE25" i="7"/>
  <c r="AS25" i="7" s="1"/>
  <c r="AB25" i="7"/>
  <c r="AC25" i="7" s="1"/>
  <c r="Z25" i="7"/>
  <c r="S25" i="7"/>
  <c r="R25" i="7"/>
  <c r="Q25" i="7"/>
  <c r="P25" i="7"/>
  <c r="J25" i="7"/>
  <c r="I25" i="7"/>
  <c r="H25" i="7"/>
  <c r="AA25" i="7" s="1"/>
  <c r="CK24" i="7"/>
  <c r="CI24" i="7"/>
  <c r="CG24" i="7"/>
  <c r="CC24" i="7"/>
  <c r="BV24" i="7"/>
  <c r="BW24" i="7" s="1"/>
  <c r="BX24" i="7" s="1"/>
  <c r="BU24" i="7"/>
  <c r="BT24" i="7"/>
  <c r="BS24" i="7"/>
  <c r="BR24" i="7"/>
  <c r="BO24" i="7"/>
  <c r="BH24" i="7"/>
  <c r="BI24" i="7" s="1"/>
  <c r="BK24" i="7" s="1"/>
  <c r="BL24" i="7" s="1"/>
  <c r="BG24" i="7"/>
  <c r="BF24" i="7"/>
  <c r="BE24" i="7"/>
  <c r="BD24" i="7"/>
  <c r="BA24" i="7"/>
  <c r="AR24" i="7"/>
  <c r="AQ24" i="7"/>
  <c r="AP24" i="7"/>
  <c r="AF24" i="7"/>
  <c r="AT24" i="7" s="1"/>
  <c r="AU24" i="7" s="1"/>
  <c r="AV24" i="7" s="1"/>
  <c r="AE24" i="7"/>
  <c r="AS24" i="7" s="1"/>
  <c r="AC24" i="7"/>
  <c r="AB24" i="7"/>
  <c r="Z24" i="7"/>
  <c r="S24" i="7"/>
  <c r="Q24" i="7"/>
  <c r="P24" i="7"/>
  <c r="J24" i="7"/>
  <c r="I24" i="7"/>
  <c r="H24" i="7"/>
  <c r="AA24" i="7" s="1"/>
  <c r="CI23" i="7"/>
  <c r="CG23" i="7"/>
  <c r="CC23" i="7"/>
  <c r="BV23" i="7"/>
  <c r="BW23" i="7" s="1"/>
  <c r="BX23" i="7" s="1"/>
  <c r="BU23" i="7"/>
  <c r="BT23" i="7"/>
  <c r="BS23" i="7"/>
  <c r="BR23" i="7"/>
  <c r="BO23" i="7"/>
  <c r="BH23" i="7"/>
  <c r="BI23" i="7" s="1"/>
  <c r="BG23" i="7"/>
  <c r="BF23" i="7"/>
  <c r="BE23" i="7"/>
  <c r="BD23" i="7"/>
  <c r="BA23" i="7"/>
  <c r="AW23" i="7"/>
  <c r="AZ23" i="7" s="1"/>
  <c r="AR23" i="7"/>
  <c r="AQ23" i="7"/>
  <c r="AP23" i="7"/>
  <c r="AH23" i="7"/>
  <c r="AG23" i="7"/>
  <c r="AI23" i="7" s="1"/>
  <c r="AF23" i="7"/>
  <c r="AT23" i="7" s="1"/>
  <c r="AU23" i="7" s="1"/>
  <c r="AE23" i="7"/>
  <c r="AS23" i="7" s="1"/>
  <c r="AC23" i="7"/>
  <c r="AB23" i="7"/>
  <c r="Z23" i="7"/>
  <c r="S23" i="7"/>
  <c r="R23" i="7"/>
  <c r="Q23" i="7"/>
  <c r="P23" i="7"/>
  <c r="J23" i="7"/>
  <c r="I23" i="7"/>
  <c r="H23" i="7"/>
  <c r="AA23" i="7" s="1"/>
  <c r="CI22" i="7"/>
  <c r="CG22" i="7"/>
  <c r="CC22" i="7"/>
  <c r="BV22" i="7"/>
  <c r="BW22" i="7" s="1"/>
  <c r="BX22" i="7" s="1"/>
  <c r="BU22" i="7"/>
  <c r="BT22" i="7"/>
  <c r="BS22" i="7"/>
  <c r="BR22" i="7"/>
  <c r="BO22" i="7"/>
  <c r="BH22" i="7"/>
  <c r="BI22" i="7" s="1"/>
  <c r="BJ22" i="7" s="1"/>
  <c r="BG22" i="7"/>
  <c r="BF22" i="7"/>
  <c r="BE22" i="7"/>
  <c r="BD22" i="7"/>
  <c r="BA22" i="7"/>
  <c r="AR22" i="7"/>
  <c r="AQ22" i="7"/>
  <c r="AP22" i="7"/>
  <c r="AG22" i="7"/>
  <c r="AI22" i="7" s="1"/>
  <c r="AF22" i="7"/>
  <c r="AT22" i="7" s="1"/>
  <c r="AU22" i="7" s="1"/>
  <c r="AE22" i="7"/>
  <c r="AS22" i="7" s="1"/>
  <c r="AB22" i="7"/>
  <c r="AC22" i="7" s="1"/>
  <c r="Z22" i="7"/>
  <c r="S22" i="7"/>
  <c r="Q22" i="7"/>
  <c r="P22" i="7"/>
  <c r="J22" i="7"/>
  <c r="I22" i="7"/>
  <c r="H22" i="7"/>
  <c r="AA22" i="7" s="1"/>
  <c r="CI21" i="7"/>
  <c r="CG21" i="7"/>
  <c r="CC21" i="7"/>
  <c r="BV21" i="7"/>
  <c r="BW21" i="7" s="1"/>
  <c r="BX21" i="7" s="1"/>
  <c r="BU21" i="7"/>
  <c r="BT21" i="7"/>
  <c r="BS21" i="7"/>
  <c r="BR21" i="7"/>
  <c r="BO21" i="7"/>
  <c r="BH21" i="7"/>
  <c r="BI21" i="7" s="1"/>
  <c r="BG21" i="7"/>
  <c r="BF21" i="7"/>
  <c r="BE21" i="7"/>
  <c r="BD21" i="7"/>
  <c r="BA21" i="7"/>
  <c r="AV21" i="7"/>
  <c r="AR21" i="7"/>
  <c r="AQ21" i="7"/>
  <c r="AP21" i="7"/>
  <c r="AF21" i="7"/>
  <c r="AT21" i="7" s="1"/>
  <c r="AU21" i="7" s="1"/>
  <c r="AE21" i="7"/>
  <c r="AS21" i="7" s="1"/>
  <c r="AC21" i="7"/>
  <c r="AB21" i="7"/>
  <c r="Z21" i="7"/>
  <c r="S21" i="7"/>
  <c r="R21" i="7"/>
  <c r="Q21" i="7"/>
  <c r="P21" i="7"/>
  <c r="J21" i="7"/>
  <c r="I21" i="7"/>
  <c r="H21" i="7"/>
  <c r="AA21" i="7" s="1"/>
  <c r="CI20" i="7"/>
  <c r="CG20" i="7"/>
  <c r="CC20" i="7"/>
  <c r="BV20" i="7"/>
  <c r="BW20" i="7" s="1"/>
  <c r="BX20" i="7" s="1"/>
  <c r="BU20" i="7"/>
  <c r="BT20" i="7"/>
  <c r="BS20" i="7"/>
  <c r="BR20" i="7"/>
  <c r="BO20" i="7"/>
  <c r="BH20" i="7"/>
  <c r="BI20" i="7" s="1"/>
  <c r="BK20" i="7" s="1"/>
  <c r="BM20" i="7" s="1"/>
  <c r="BG20" i="7"/>
  <c r="BF20" i="7"/>
  <c r="BE20" i="7"/>
  <c r="BD20" i="7"/>
  <c r="BA20" i="7"/>
  <c r="AR20" i="7"/>
  <c r="AQ20" i="7"/>
  <c r="AP20" i="7"/>
  <c r="AF20" i="7"/>
  <c r="AT20" i="7" s="1"/>
  <c r="AU20" i="7" s="1"/>
  <c r="AV20" i="7" s="1"/>
  <c r="AE20" i="7"/>
  <c r="AS20" i="7" s="1"/>
  <c r="AB20" i="7"/>
  <c r="AC20" i="7" s="1"/>
  <c r="Z20" i="7"/>
  <c r="S20" i="7"/>
  <c r="Q20" i="7"/>
  <c r="P20" i="7"/>
  <c r="J20" i="7"/>
  <c r="I20" i="7"/>
  <c r="H20" i="7"/>
  <c r="AA20" i="7" s="1"/>
  <c r="CI19" i="7"/>
  <c r="CG19" i="7"/>
  <c r="CC19" i="7"/>
  <c r="BV19" i="7"/>
  <c r="BW19" i="7" s="1"/>
  <c r="BX19" i="7" s="1"/>
  <c r="BU19" i="7"/>
  <c r="BT19" i="7"/>
  <c r="BS19" i="7"/>
  <c r="BR19" i="7"/>
  <c r="BO19" i="7"/>
  <c r="BH19" i="7"/>
  <c r="BI19" i="7" s="1"/>
  <c r="BG19" i="7"/>
  <c r="BF19" i="7"/>
  <c r="BE19" i="7"/>
  <c r="BD19" i="7"/>
  <c r="BA19" i="7"/>
  <c r="AV19" i="7"/>
  <c r="AR19" i="7"/>
  <c r="AQ19" i="7"/>
  <c r="AP19" i="7"/>
  <c r="AF19" i="7"/>
  <c r="AT19" i="7" s="1"/>
  <c r="AU19" i="7" s="1"/>
  <c r="AE19" i="7"/>
  <c r="AS19" i="7" s="1"/>
  <c r="AB19" i="7"/>
  <c r="AC19" i="7" s="1"/>
  <c r="Z19" i="7"/>
  <c r="S19" i="7"/>
  <c r="Q19" i="7"/>
  <c r="P19" i="7"/>
  <c r="J19" i="7"/>
  <c r="I19" i="7"/>
  <c r="H19" i="7"/>
  <c r="AA19" i="7" s="1"/>
  <c r="CI18" i="7"/>
  <c r="CG18" i="7"/>
  <c r="CC18" i="7"/>
  <c r="BV18" i="7"/>
  <c r="BW18" i="7" s="1"/>
  <c r="BX18" i="7" s="1"/>
  <c r="BU18" i="7"/>
  <c r="BT18" i="7"/>
  <c r="BS18" i="7"/>
  <c r="BR18" i="7"/>
  <c r="BO18" i="7"/>
  <c r="BH18" i="7"/>
  <c r="BI18" i="7" s="1"/>
  <c r="BK18" i="7" s="1"/>
  <c r="BG18" i="7"/>
  <c r="BF18" i="7"/>
  <c r="BE18" i="7"/>
  <c r="BD18" i="7"/>
  <c r="BA18" i="7"/>
  <c r="AR18" i="7"/>
  <c r="AQ18" i="7"/>
  <c r="AP18" i="7"/>
  <c r="AF18" i="7"/>
  <c r="AT18" i="7" s="1"/>
  <c r="AU18" i="7" s="1"/>
  <c r="AW18" i="7" s="1"/>
  <c r="AY18" i="7" s="1"/>
  <c r="AE18" i="7"/>
  <c r="AS18" i="7" s="1"/>
  <c r="AB18" i="7"/>
  <c r="AC18" i="7" s="1"/>
  <c r="Z18" i="7"/>
  <c r="S18" i="7"/>
  <c r="Q18" i="7"/>
  <c r="P18" i="7"/>
  <c r="J18" i="7"/>
  <c r="I18" i="7"/>
  <c r="H18" i="7"/>
  <c r="AA18" i="7" s="1"/>
  <c r="CI17" i="7"/>
  <c r="CG17" i="7"/>
  <c r="CC17" i="7"/>
  <c r="BV17" i="7"/>
  <c r="BW17" i="7" s="1"/>
  <c r="BX17" i="7" s="1"/>
  <c r="BU17" i="7"/>
  <c r="BT17" i="7"/>
  <c r="BS17" i="7"/>
  <c r="BR17" i="7"/>
  <c r="BO17" i="7"/>
  <c r="BH17" i="7"/>
  <c r="BI17" i="7" s="1"/>
  <c r="BG17" i="7"/>
  <c r="BF17" i="7"/>
  <c r="BE17" i="7"/>
  <c r="BD17" i="7"/>
  <c r="BA17" i="7"/>
  <c r="AR17" i="7"/>
  <c r="AQ17" i="7"/>
  <c r="AP17" i="7"/>
  <c r="AB17" i="7"/>
  <c r="AF17" i="7" s="1"/>
  <c r="AT17" i="7" s="1"/>
  <c r="AU17" i="7" s="1"/>
  <c r="Z17" i="7"/>
  <c r="S17" i="7"/>
  <c r="Q17" i="7"/>
  <c r="P17" i="7"/>
  <c r="J17" i="7"/>
  <c r="I17" i="7"/>
  <c r="H17" i="7"/>
  <c r="AA17" i="7" s="1"/>
  <c r="AE17" i="7" s="1"/>
  <c r="AS17" i="7" s="1"/>
  <c r="CI16" i="7"/>
  <c r="CG16" i="7"/>
  <c r="CC16" i="7"/>
  <c r="BV16" i="7"/>
  <c r="BW16" i="7" s="1"/>
  <c r="BX16" i="7" s="1"/>
  <c r="BU16" i="7"/>
  <c r="BT16" i="7"/>
  <c r="BS16" i="7"/>
  <c r="BR16" i="7"/>
  <c r="BO16" i="7"/>
  <c r="BH16" i="7"/>
  <c r="BI16" i="7" s="1"/>
  <c r="BK16" i="7" s="1"/>
  <c r="BG16" i="7"/>
  <c r="BF16" i="7"/>
  <c r="BE16" i="7"/>
  <c r="BD16" i="7"/>
  <c r="BA16" i="7"/>
  <c r="AR16" i="7"/>
  <c r="AQ16" i="7"/>
  <c r="AP16" i="7"/>
  <c r="Z16" i="7"/>
  <c r="S16" i="7"/>
  <c r="Q16" i="7"/>
  <c r="P16" i="7"/>
  <c r="J16" i="7"/>
  <c r="I16" i="7"/>
  <c r="AB16" i="7" s="1"/>
  <c r="H16" i="7"/>
  <c r="AA16" i="7" s="1"/>
  <c r="AE16" i="7" s="1"/>
  <c r="AS16" i="7" s="1"/>
  <c r="CI15" i="7"/>
  <c r="CG15" i="7"/>
  <c r="CC15" i="7"/>
  <c r="BV15" i="7"/>
  <c r="BW15" i="7" s="1"/>
  <c r="BX15" i="7" s="1"/>
  <c r="BU15" i="7"/>
  <c r="BT15" i="7"/>
  <c r="BS15" i="7"/>
  <c r="BR15" i="7"/>
  <c r="BO15" i="7"/>
  <c r="BH15" i="7"/>
  <c r="BI15" i="7" s="1"/>
  <c r="BJ15" i="7" s="1"/>
  <c r="BG15" i="7"/>
  <c r="BF15" i="7"/>
  <c r="BE15" i="7"/>
  <c r="BD15" i="7"/>
  <c r="BA15" i="7"/>
  <c r="AP15" i="7"/>
  <c r="Z15" i="7"/>
  <c r="S15" i="7"/>
  <c r="Q15" i="7"/>
  <c r="P15" i="7"/>
  <c r="J15" i="7"/>
  <c r="I15" i="7"/>
  <c r="H15" i="7"/>
  <c r="CI14" i="7"/>
  <c r="CG14" i="7"/>
  <c r="CC14" i="7"/>
  <c r="BV14" i="7"/>
  <c r="BW14" i="7" s="1"/>
  <c r="BX14" i="7" s="1"/>
  <c r="BU14" i="7"/>
  <c r="BT14" i="7"/>
  <c r="BS14" i="7"/>
  <c r="BR14" i="7"/>
  <c r="BO14" i="7"/>
  <c r="BH14" i="7"/>
  <c r="BI14" i="7" s="1"/>
  <c r="BG14" i="7"/>
  <c r="BF14" i="7"/>
  <c r="BE14" i="7"/>
  <c r="BD14" i="7"/>
  <c r="BA14" i="7"/>
  <c r="AP14" i="7"/>
  <c r="Z14" i="7"/>
  <c r="Q14" i="7"/>
  <c r="P14" i="7"/>
  <c r="J14" i="7"/>
  <c r="S14" i="7" s="1"/>
  <c r="I14" i="7"/>
  <c r="H14" i="7"/>
  <c r="AA14" i="7" s="1"/>
  <c r="AE14" i="7" s="1"/>
  <c r="AS14" i="7" s="1"/>
  <c r="CI13" i="7"/>
  <c r="CG13" i="7"/>
  <c r="CC13" i="7"/>
  <c r="BV13" i="7"/>
  <c r="BW13" i="7" s="1"/>
  <c r="BX13" i="7" s="1"/>
  <c r="BU13" i="7"/>
  <c r="BT13" i="7"/>
  <c r="BS13" i="7"/>
  <c r="BR13" i="7"/>
  <c r="BO13" i="7"/>
  <c r="BH13" i="7"/>
  <c r="BI13" i="7" s="1"/>
  <c r="BG13" i="7"/>
  <c r="BF13" i="7"/>
  <c r="BE13" i="7"/>
  <c r="BD13" i="7"/>
  <c r="BA13" i="7"/>
  <c r="AP13" i="7"/>
  <c r="Z13" i="7"/>
  <c r="Q13" i="7"/>
  <c r="P13" i="7"/>
  <c r="J13" i="7"/>
  <c r="S13" i="7" s="1"/>
  <c r="I13" i="7"/>
  <c r="H13" i="7"/>
  <c r="AA13" i="7" s="1"/>
  <c r="AE13" i="7" s="1"/>
  <c r="AS13" i="7" s="1"/>
  <c r="CI12" i="7"/>
  <c r="CG12" i="7"/>
  <c r="CC12" i="7"/>
  <c r="BV12" i="7"/>
  <c r="BW12" i="7" s="1"/>
  <c r="BX12" i="7" s="1"/>
  <c r="BU12" i="7"/>
  <c r="BT12" i="7"/>
  <c r="BS12" i="7"/>
  <c r="BR12" i="7"/>
  <c r="BO12" i="7"/>
  <c r="BH12" i="7"/>
  <c r="BI12" i="7" s="1"/>
  <c r="BG12" i="7"/>
  <c r="BF12" i="7"/>
  <c r="BE12" i="7"/>
  <c r="BD12" i="7"/>
  <c r="BA12" i="7"/>
  <c r="AP12" i="7"/>
  <c r="Z12" i="7"/>
  <c r="Q12" i="7"/>
  <c r="P12" i="7"/>
  <c r="J12" i="7"/>
  <c r="S12" i="7" s="1"/>
  <c r="I12" i="7"/>
  <c r="H12" i="7"/>
  <c r="AA12" i="7" s="1"/>
  <c r="AE12" i="7" s="1"/>
  <c r="AS12" i="7" s="1"/>
  <c r="CI11" i="7"/>
  <c r="CG11" i="7"/>
  <c r="CC11" i="7"/>
  <c r="BV11" i="7"/>
  <c r="BW11" i="7" s="1"/>
  <c r="BX11" i="7" s="1"/>
  <c r="BU11" i="7"/>
  <c r="BT11" i="7"/>
  <c r="BS11" i="7"/>
  <c r="BR11" i="7"/>
  <c r="BO11" i="7"/>
  <c r="BH11" i="7"/>
  <c r="BI11" i="7" s="1"/>
  <c r="BK11" i="7" s="1"/>
  <c r="BG11" i="7"/>
  <c r="BF11" i="7"/>
  <c r="BE11" i="7"/>
  <c r="BD11" i="7"/>
  <c r="BA11" i="7"/>
  <c r="AP11" i="7"/>
  <c r="Z11" i="7"/>
  <c r="Q11" i="7"/>
  <c r="P11" i="7"/>
  <c r="J11" i="7"/>
  <c r="S11" i="7" s="1"/>
  <c r="I11" i="7"/>
  <c r="H11" i="7"/>
  <c r="AA11" i="7" s="1"/>
  <c r="AE11" i="7" s="1"/>
  <c r="AS11" i="7" s="1"/>
  <c r="CI10" i="7"/>
  <c r="CG10" i="7"/>
  <c r="CC10" i="7"/>
  <c r="BV10" i="7"/>
  <c r="BW10" i="7" s="1"/>
  <c r="BX10" i="7" s="1"/>
  <c r="BU10" i="7"/>
  <c r="BT10" i="7"/>
  <c r="BS10" i="7"/>
  <c r="BR10" i="7"/>
  <c r="BO10" i="7"/>
  <c r="BH10" i="7"/>
  <c r="BI10" i="7" s="1"/>
  <c r="BG10" i="7"/>
  <c r="BF10" i="7"/>
  <c r="BE10" i="7"/>
  <c r="BD10" i="7"/>
  <c r="BA10" i="7"/>
  <c r="AP10" i="7"/>
  <c r="Z10" i="7"/>
  <c r="S10" i="7"/>
  <c r="Q10" i="7"/>
  <c r="P10" i="7"/>
  <c r="J10" i="7"/>
  <c r="I10" i="7"/>
  <c r="H10" i="7"/>
  <c r="AA10" i="7" s="1"/>
  <c r="AE10" i="7" s="1"/>
  <c r="AS10" i="7" s="1"/>
  <c r="CI9" i="7"/>
  <c r="CG9" i="7"/>
  <c r="CC9" i="7"/>
  <c r="BV9" i="7"/>
  <c r="BW9" i="7" s="1"/>
  <c r="BX9" i="7" s="1"/>
  <c r="BU9" i="7"/>
  <c r="BT9" i="7"/>
  <c r="BS9" i="7"/>
  <c r="BR9" i="7"/>
  <c r="BO9" i="7"/>
  <c r="BH9" i="7"/>
  <c r="BI9" i="7" s="1"/>
  <c r="BG9" i="7"/>
  <c r="BF9" i="7"/>
  <c r="BE9" i="7"/>
  <c r="BD9" i="7"/>
  <c r="BA9" i="7"/>
  <c r="AP9" i="7"/>
  <c r="Z9" i="7"/>
  <c r="Q9" i="7"/>
  <c r="P9" i="7"/>
  <c r="K9" i="7"/>
  <c r="J9" i="7"/>
  <c r="S9" i="7" s="1"/>
  <c r="I9" i="7"/>
  <c r="H9" i="7"/>
  <c r="BV8" i="7"/>
  <c r="BW8" i="7" s="1"/>
  <c r="BX8" i="7" s="1"/>
  <c r="BU8" i="7"/>
  <c r="BT8" i="7"/>
  <c r="BS8" i="7"/>
  <c r="BR8" i="7"/>
  <c r="BO8" i="7"/>
  <c r="BH8" i="7"/>
  <c r="BI8" i="7" s="1"/>
  <c r="BG8" i="7"/>
  <c r="BF8" i="7"/>
  <c r="BE8" i="7"/>
  <c r="BD8" i="7"/>
  <c r="BA8" i="7"/>
  <c r="AP8" i="7"/>
  <c r="Z8" i="7"/>
  <c r="Q8" i="7"/>
  <c r="P8" i="7"/>
  <c r="O8" i="7"/>
  <c r="J8" i="7"/>
  <c r="S8" i="7" s="1"/>
  <c r="I8" i="7"/>
  <c r="H8" i="7"/>
  <c r="A6" i="7"/>
  <c r="A5" i="7"/>
  <c r="F3" i="7"/>
  <c r="AA43" i="11" l="1"/>
  <c r="AA60" i="11"/>
  <c r="R48" i="11"/>
  <c r="R62" i="11"/>
  <c r="AA26" i="11"/>
  <c r="R35" i="11"/>
  <c r="AA37" i="11"/>
  <c r="AA38" i="11"/>
  <c r="R63" i="11"/>
  <c r="AA47" i="11"/>
  <c r="R19" i="11"/>
  <c r="AA20" i="11"/>
  <c r="R21" i="11"/>
  <c r="AA34" i="11"/>
  <c r="R39" i="11"/>
  <c r="R41" i="11"/>
  <c r="R57" i="11"/>
  <c r="R59" i="11"/>
  <c r="R66" i="11"/>
  <c r="AA42" i="11"/>
  <c r="AA44" i="11"/>
  <c r="AA64" i="11"/>
  <c r="AA28" i="11"/>
  <c r="R46" i="11"/>
  <c r="R58" i="11"/>
  <c r="R65" i="11"/>
  <c r="R11" i="11"/>
  <c r="R23" i="11"/>
  <c r="AA24" i="11"/>
  <c r="AA32" i="11"/>
  <c r="R40" i="11"/>
  <c r="R50" i="11"/>
  <c r="AA51" i="11"/>
  <c r="R54" i="11"/>
  <c r="AA55" i="11"/>
  <c r="R56" i="11"/>
  <c r="R61" i="11"/>
  <c r="R67" i="11"/>
  <c r="R16" i="7"/>
  <c r="R18" i="7"/>
  <c r="BK22" i="7"/>
  <c r="BL22" i="7" s="1"/>
  <c r="AG19" i="7"/>
  <c r="BY19" i="7" s="1"/>
  <c r="BZ19" i="7" s="1"/>
  <c r="AG21" i="7"/>
  <c r="R26" i="7"/>
  <c r="R31" i="7"/>
  <c r="AG42" i="7"/>
  <c r="R43" i="7"/>
  <c r="R44" i="7"/>
  <c r="R45" i="7"/>
  <c r="R46" i="7"/>
  <c r="AG52" i="7"/>
  <c r="R59" i="7"/>
  <c r="R65" i="7"/>
  <c r="AH65" i="7"/>
  <c r="R20" i="7"/>
  <c r="R22" i="7"/>
  <c r="AG18" i="7"/>
  <c r="AI18" i="7" s="1"/>
  <c r="R19" i="7"/>
  <c r="AG20" i="7"/>
  <c r="AI20" i="7" s="1"/>
  <c r="AG49" i="7"/>
  <c r="R52" i="7"/>
  <c r="R53" i="7"/>
  <c r="AG67" i="7"/>
  <c r="AG25" i="7"/>
  <c r="AI25" i="7" s="1"/>
  <c r="AG26" i="7"/>
  <c r="R29" i="7"/>
  <c r="R32" i="7"/>
  <c r="AH32" i="7"/>
  <c r="AG34" i="7"/>
  <c r="AI34" i="7" s="1"/>
  <c r="AG43" i="7"/>
  <c r="AG53" i="7"/>
  <c r="R54" i="7"/>
  <c r="AH54" i="7"/>
  <c r="AG58" i="7"/>
  <c r="AH58" i="7" s="1"/>
  <c r="AG59" i="7"/>
  <c r="R61" i="7"/>
  <c r="AH61" i="7"/>
  <c r="AJ18" i="7"/>
  <c r="AL18" i="7"/>
  <c r="AK18" i="7"/>
  <c r="AJ20" i="7"/>
  <c r="AK20" i="7"/>
  <c r="AL20" i="7"/>
  <c r="AJ22" i="7"/>
  <c r="AK22" i="7"/>
  <c r="AL22" i="7"/>
  <c r="AK23" i="7"/>
  <c r="AJ23" i="7"/>
  <c r="AL23" i="7"/>
  <c r="AJ29" i="7"/>
  <c r="AK29" i="7"/>
  <c r="AL29" i="7"/>
  <c r="AJ31" i="7"/>
  <c r="AK31" i="7"/>
  <c r="AL31" i="7"/>
  <c r="AK32" i="7"/>
  <c r="AL32" i="7"/>
  <c r="AJ32" i="7"/>
  <c r="AJ25" i="7"/>
  <c r="AK25" i="7"/>
  <c r="AL25" i="7"/>
  <c r="AJ34" i="7"/>
  <c r="AL34" i="7"/>
  <c r="AK34" i="7"/>
  <c r="AI44" i="7"/>
  <c r="AH44" i="7"/>
  <c r="AK63" i="7"/>
  <c r="AJ63" i="7"/>
  <c r="AT64" i="7"/>
  <c r="AU64" i="7" s="1"/>
  <c r="BY64" i="7" s="1"/>
  <c r="BZ64" i="7" s="1"/>
  <c r="AG64" i="7"/>
  <c r="AH18" i="7"/>
  <c r="AH20" i="7"/>
  <c r="AH22" i="7"/>
  <c r="BY22" i="7"/>
  <c r="BZ22" i="7" s="1"/>
  <c r="R24" i="7"/>
  <c r="AG24" i="7"/>
  <c r="AH25" i="7"/>
  <c r="AA27" i="7"/>
  <c r="R28" i="7"/>
  <c r="AG28" i="7"/>
  <c r="AH29" i="7"/>
  <c r="AA30" i="7"/>
  <c r="AH31" i="7"/>
  <c r="R33" i="7"/>
  <c r="AG33" i="7"/>
  <c r="AH34" i="7"/>
  <c r="AW35" i="7"/>
  <c r="AZ35" i="7" s="1"/>
  <c r="AK41" i="7"/>
  <c r="AI45" i="7"/>
  <c r="AH45" i="7"/>
  <c r="AT48" i="7"/>
  <c r="AU48" i="7" s="1"/>
  <c r="AV48" i="7" s="1"/>
  <c r="AG48" i="7"/>
  <c r="AT50" i="7"/>
  <c r="AU50" i="7" s="1"/>
  <c r="AV50" i="7" s="1"/>
  <c r="AG50" i="7"/>
  <c r="AT57" i="7"/>
  <c r="AU57" i="7" s="1"/>
  <c r="AV57" i="7" s="1"/>
  <c r="AG57" i="7"/>
  <c r="AI58" i="7"/>
  <c r="AA64" i="7"/>
  <c r="AK65" i="7"/>
  <c r="AJ65" i="7"/>
  <c r="AT66" i="7"/>
  <c r="AU66" i="7" s="1"/>
  <c r="AG66" i="7"/>
  <c r="AG27" i="7"/>
  <c r="AG30" i="7"/>
  <c r="AG35" i="7"/>
  <c r="AT38" i="7"/>
  <c r="AU38" i="7" s="1"/>
  <c r="AV38" i="7" s="1"/>
  <c r="AG38" i="7"/>
  <c r="AL41" i="7"/>
  <c r="AI46" i="7"/>
  <c r="AH46" i="7"/>
  <c r="AA48" i="7"/>
  <c r="AA50" i="7"/>
  <c r="AA57" i="7"/>
  <c r="AT60" i="7"/>
  <c r="AU60" i="7" s="1"/>
  <c r="AG60" i="7"/>
  <c r="AL63" i="7"/>
  <c r="AA66" i="7"/>
  <c r="AA38" i="7"/>
  <c r="AT39" i="7"/>
  <c r="AU39" i="7" s="1"/>
  <c r="AV39" i="7" s="1"/>
  <c r="AG39" i="7"/>
  <c r="AI53" i="7"/>
  <c r="AH53" i="7"/>
  <c r="AK54" i="7"/>
  <c r="AJ54" i="7"/>
  <c r="AT55" i="7"/>
  <c r="AU55" i="7" s="1"/>
  <c r="AV55" i="7" s="1"/>
  <c r="AG55" i="7"/>
  <c r="AA60" i="7"/>
  <c r="AK61" i="7"/>
  <c r="AJ61" i="7"/>
  <c r="AT62" i="7"/>
  <c r="AU62" i="7" s="1"/>
  <c r="AG62" i="7"/>
  <c r="AA36" i="7"/>
  <c r="AA37" i="7"/>
  <c r="AA40" i="7"/>
  <c r="AA47" i="7"/>
  <c r="AA51" i="7"/>
  <c r="BY52" i="7"/>
  <c r="BZ52" i="7" s="1"/>
  <c r="AV53" i="7"/>
  <c r="AA56" i="7"/>
  <c r="BY63" i="7"/>
  <c r="BZ63" i="7" s="1"/>
  <c r="AG36" i="7"/>
  <c r="BY36" i="7" s="1"/>
  <c r="BZ36" i="7" s="1"/>
  <c r="AG37" i="7"/>
  <c r="AG40" i="7"/>
  <c r="AG47" i="7"/>
  <c r="AG51" i="7"/>
  <c r="BY51" i="7" s="1"/>
  <c r="BZ51" i="7" s="1"/>
  <c r="AG56" i="7"/>
  <c r="U14" i="7"/>
  <c r="AA12" i="11"/>
  <c r="AE12" i="11" s="1"/>
  <c r="R16" i="11"/>
  <c r="AC10" i="11"/>
  <c r="AA18" i="11"/>
  <c r="AA22" i="11"/>
  <c r="AA25" i="11"/>
  <c r="AA27" i="11"/>
  <c r="AA29" i="11"/>
  <c r="AA31" i="11"/>
  <c r="AA33" i="11"/>
  <c r="AA36" i="11"/>
  <c r="AA45" i="11"/>
  <c r="AA49" i="11"/>
  <c r="AA53" i="11"/>
  <c r="R8" i="11"/>
  <c r="AC14" i="11"/>
  <c r="R15" i="11"/>
  <c r="U27" i="11"/>
  <c r="U31" i="11"/>
  <c r="U42" i="11"/>
  <c r="U48" i="11"/>
  <c r="U50" i="11"/>
  <c r="U52" i="11"/>
  <c r="U54" i="11"/>
  <c r="U56" i="11"/>
  <c r="U60" i="11"/>
  <c r="U64" i="11"/>
  <c r="U19" i="11"/>
  <c r="U21" i="11"/>
  <c r="U23" i="11"/>
  <c r="U26" i="11"/>
  <c r="U30" i="11"/>
  <c r="U34" i="11"/>
  <c r="U35" i="11"/>
  <c r="U36" i="11"/>
  <c r="U37" i="11"/>
  <c r="U38" i="11"/>
  <c r="U39" i="11"/>
  <c r="U43" i="11"/>
  <c r="U47" i="11"/>
  <c r="U59" i="11"/>
  <c r="U63" i="11"/>
  <c r="U67" i="11"/>
  <c r="U11" i="11"/>
  <c r="U13" i="11"/>
  <c r="U25" i="11"/>
  <c r="U29" i="11"/>
  <c r="U33" i="11"/>
  <c r="U40" i="11"/>
  <c r="U44" i="11"/>
  <c r="U45" i="11"/>
  <c r="U46" i="11"/>
  <c r="U49" i="11"/>
  <c r="U51" i="11"/>
  <c r="U53" i="11"/>
  <c r="U55" i="11"/>
  <c r="U58" i="11"/>
  <c r="U62" i="11"/>
  <c r="U66" i="11"/>
  <c r="U10" i="11"/>
  <c r="U15" i="11"/>
  <c r="U18" i="11"/>
  <c r="U20" i="11"/>
  <c r="U22" i="11"/>
  <c r="U24" i="11"/>
  <c r="U28" i="11"/>
  <c r="U32" i="11"/>
  <c r="U41" i="11"/>
  <c r="U57" i="11"/>
  <c r="U61" i="11"/>
  <c r="AF8" i="11"/>
  <c r="AG8" i="11" s="1"/>
  <c r="AH8" i="11" s="1"/>
  <c r="AC8" i="11"/>
  <c r="AC9" i="11"/>
  <c r="AF9" i="11"/>
  <c r="AB12" i="11"/>
  <c r="AC13" i="11"/>
  <c r="AF13" i="11"/>
  <c r="AB16" i="11"/>
  <c r="R10" i="11"/>
  <c r="AA10" i="11"/>
  <c r="AE10" i="11" s="1"/>
  <c r="AF11" i="11"/>
  <c r="AG11" i="11" s="1"/>
  <c r="AH11" i="11" s="1"/>
  <c r="AC11" i="11"/>
  <c r="R14" i="11"/>
  <c r="AA14" i="11"/>
  <c r="AE14" i="11" s="1"/>
  <c r="AG14" i="11" s="1"/>
  <c r="AH14" i="11" s="1"/>
  <c r="AF15" i="11"/>
  <c r="AG15" i="11" s="1"/>
  <c r="AH15" i="11" s="1"/>
  <c r="AC15" i="11"/>
  <c r="AC17" i="11"/>
  <c r="AF17" i="11"/>
  <c r="AG17" i="11" s="1"/>
  <c r="AH17" i="11" s="1"/>
  <c r="AG10" i="11"/>
  <c r="AH10" i="11" s="1"/>
  <c r="AA9" i="11"/>
  <c r="AE9" i="11" s="1"/>
  <c r="AA13" i="11"/>
  <c r="AE13" i="11" s="1"/>
  <c r="AA17" i="11"/>
  <c r="AE17" i="11" s="1"/>
  <c r="O66" i="8"/>
  <c r="T66" i="8" s="1"/>
  <c r="D66" i="8"/>
  <c r="I66" i="8" s="1"/>
  <c r="F64" i="8"/>
  <c r="F68" i="8" s="1"/>
  <c r="F72" i="8" s="1"/>
  <c r="F76" i="8" s="1"/>
  <c r="F80" i="8" s="1"/>
  <c r="O39" i="8"/>
  <c r="U39" i="8"/>
  <c r="D39" i="8"/>
  <c r="J39" i="8"/>
  <c r="F37" i="8"/>
  <c r="F41" i="8" s="1"/>
  <c r="F45" i="8" s="1"/>
  <c r="F49" i="8" s="1"/>
  <c r="F53" i="8" s="1"/>
  <c r="I39" i="8"/>
  <c r="Q37" i="8"/>
  <c r="Q41" i="8" s="1"/>
  <c r="Q45" i="8" s="1"/>
  <c r="Q49" i="8" s="1"/>
  <c r="Q53" i="8" s="1"/>
  <c r="T39" i="8"/>
  <c r="O12" i="8"/>
  <c r="U12" i="8"/>
  <c r="D12" i="8"/>
  <c r="I12" i="8" s="1"/>
  <c r="J12" i="8"/>
  <c r="Q10" i="8"/>
  <c r="Q14" i="8" s="1"/>
  <c r="Q18" i="8" s="1"/>
  <c r="Q22" i="8" s="1"/>
  <c r="Q26" i="8" s="1"/>
  <c r="T12" i="8"/>
  <c r="BY29" i="7"/>
  <c r="BZ29" i="7" s="1"/>
  <c r="BY62" i="7"/>
  <c r="BZ62" i="7" s="1"/>
  <c r="BY66" i="7"/>
  <c r="BZ66" i="7" s="1"/>
  <c r="AW36" i="7"/>
  <c r="AZ36" i="7" s="1"/>
  <c r="BY61" i="7"/>
  <c r="BZ61" i="7" s="1"/>
  <c r="AV66" i="7"/>
  <c r="BJ42" i="7"/>
  <c r="BK42" i="7"/>
  <c r="BN42" i="7" s="1"/>
  <c r="BY42" i="7"/>
  <c r="BZ42" i="7" s="1"/>
  <c r="AV22" i="7"/>
  <c r="AV42" i="7"/>
  <c r="BY50" i="7"/>
  <c r="BZ50" i="7" s="1"/>
  <c r="AV52" i="7"/>
  <c r="AW62" i="7"/>
  <c r="AZ62" i="7" s="1"/>
  <c r="AW21" i="7"/>
  <c r="AZ21" i="7" s="1"/>
  <c r="BY27" i="7"/>
  <c r="BZ27" i="7" s="1"/>
  <c r="BY30" i="7"/>
  <c r="BZ30" i="7" s="1"/>
  <c r="BY32" i="7"/>
  <c r="BZ32" i="7" s="1"/>
  <c r="AW42" i="7"/>
  <c r="AZ42" i="7" s="1"/>
  <c r="BY65" i="7"/>
  <c r="BZ65" i="7" s="1"/>
  <c r="BY67" i="7"/>
  <c r="BZ67" i="7" s="1"/>
  <c r="BY46" i="7"/>
  <c r="BZ46" i="7" s="1"/>
  <c r="BY40" i="7"/>
  <c r="BZ40" i="7" s="1"/>
  <c r="AV45" i="7"/>
  <c r="AW49" i="7"/>
  <c r="AZ49" i="7" s="1"/>
  <c r="BY59" i="7"/>
  <c r="BZ59" i="7" s="1"/>
  <c r="AW66" i="7"/>
  <c r="AZ66" i="7" s="1"/>
  <c r="BK41" i="7"/>
  <c r="BN41" i="7" s="1"/>
  <c r="BJ41" i="7"/>
  <c r="BJ23" i="7"/>
  <c r="BK23" i="7"/>
  <c r="BN23" i="7" s="1"/>
  <c r="BK28" i="7"/>
  <c r="BN28" i="7" s="1"/>
  <c r="BJ28" i="7"/>
  <c r="BK45" i="7"/>
  <c r="BL45" i="7" s="1"/>
  <c r="BJ45" i="7"/>
  <c r="BY45" i="7"/>
  <c r="BZ45" i="7" s="1"/>
  <c r="BY23" i="7"/>
  <c r="BZ23" i="7" s="1"/>
  <c r="BK35" i="7"/>
  <c r="BN35" i="7" s="1"/>
  <c r="BJ35" i="7"/>
  <c r="BK38" i="7"/>
  <c r="BN38" i="7" s="1"/>
  <c r="BJ38" i="7"/>
  <c r="BY41" i="7"/>
  <c r="BZ41" i="7" s="1"/>
  <c r="BK47" i="7"/>
  <c r="BM47" i="7" s="1"/>
  <c r="BJ47" i="7"/>
  <c r="BK57" i="7"/>
  <c r="BN57" i="7" s="1"/>
  <c r="BJ57" i="7"/>
  <c r="BK19" i="7"/>
  <c r="BL19" i="7" s="1"/>
  <c r="BJ19" i="7"/>
  <c r="BJ43" i="7"/>
  <c r="BK43" i="7"/>
  <c r="BL43" i="7" s="1"/>
  <c r="AZ31" i="7"/>
  <c r="AX31" i="7"/>
  <c r="AZ33" i="7"/>
  <c r="AX33" i="7"/>
  <c r="BJ39" i="7"/>
  <c r="BK39" i="7"/>
  <c r="BM39" i="7" s="1"/>
  <c r="BY25" i="7"/>
  <c r="BZ25" i="7" s="1"/>
  <c r="BY31" i="7"/>
  <c r="BZ31" i="7" s="1"/>
  <c r="AV18" i="7"/>
  <c r="AW22" i="7"/>
  <c r="AV25" i="7"/>
  <c r="BK25" i="7"/>
  <c r="BL25" i="7" s="1"/>
  <c r="AW27" i="7"/>
  <c r="AY27" i="7" s="1"/>
  <c r="AV29" i="7"/>
  <c r="AV30" i="7"/>
  <c r="BJ30" i="7"/>
  <c r="AV31" i="7"/>
  <c r="AV32" i="7"/>
  <c r="BJ32" i="7"/>
  <c r="AV33" i="7"/>
  <c r="BJ34" i="7"/>
  <c r="BY38" i="7"/>
  <c r="BZ38" i="7" s="1"/>
  <c r="AW40" i="7"/>
  <c r="AY40" i="7" s="1"/>
  <c r="BJ40" i="7"/>
  <c r="AV41" i="7"/>
  <c r="AV46" i="7"/>
  <c r="BJ50" i="7"/>
  <c r="AW52" i="7"/>
  <c r="AY52" i="7" s="1"/>
  <c r="BJ54" i="7"/>
  <c r="AW56" i="7"/>
  <c r="AY56" i="7" s="1"/>
  <c r="AX58" i="7"/>
  <c r="AV59" i="7"/>
  <c r="AX62" i="7"/>
  <c r="AV63" i="7"/>
  <c r="AV67" i="7"/>
  <c r="BY33" i="7"/>
  <c r="BZ33" i="7" s="1"/>
  <c r="AW29" i="7"/>
  <c r="AY29" i="7" s="1"/>
  <c r="BY39" i="7"/>
  <c r="BZ39" i="7" s="1"/>
  <c r="AW41" i="7"/>
  <c r="AY41" i="7" s="1"/>
  <c r="AW46" i="7"/>
  <c r="AZ46" i="7" s="1"/>
  <c r="BY49" i="7"/>
  <c r="BZ49" i="7" s="1"/>
  <c r="BY53" i="7"/>
  <c r="BZ53" i="7" s="1"/>
  <c r="AW67" i="7"/>
  <c r="AX67" i="7" s="1"/>
  <c r="BJ67" i="7"/>
  <c r="BY34" i="7"/>
  <c r="BZ34" i="7" s="1"/>
  <c r="BY54" i="7"/>
  <c r="BZ54" i="7" s="1"/>
  <c r="AV23" i="7"/>
  <c r="BJ26" i="7"/>
  <c r="BY28" i="7"/>
  <c r="BZ28" i="7" s="1"/>
  <c r="AV43" i="7"/>
  <c r="BY47" i="7"/>
  <c r="BZ47" i="7" s="1"/>
  <c r="BK49" i="7"/>
  <c r="BN49" i="7" s="1"/>
  <c r="BK53" i="7"/>
  <c r="BN53" i="7" s="1"/>
  <c r="BY56" i="7"/>
  <c r="BZ56" i="7" s="1"/>
  <c r="BY57" i="7"/>
  <c r="BZ57" i="7" s="1"/>
  <c r="AV61" i="7"/>
  <c r="AV62" i="7"/>
  <c r="AV65" i="7"/>
  <c r="BM18" i="7"/>
  <c r="BL18" i="7"/>
  <c r="BN18" i="7"/>
  <c r="BJ21" i="7"/>
  <c r="BK21" i="7"/>
  <c r="BY21" i="7"/>
  <c r="BZ21" i="7" s="1"/>
  <c r="BK27" i="7"/>
  <c r="BJ27" i="7"/>
  <c r="BM30" i="7"/>
  <c r="BL30" i="7"/>
  <c r="AZ40" i="7"/>
  <c r="BM45" i="7"/>
  <c r="BK51" i="7"/>
  <c r="BJ51" i="7"/>
  <c r="AX18" i="7"/>
  <c r="BJ18" i="7"/>
  <c r="AW19" i="7"/>
  <c r="BY20" i="7"/>
  <c r="BZ20" i="7" s="1"/>
  <c r="AW20" i="7"/>
  <c r="BJ20" i="7"/>
  <c r="BJ24" i="7"/>
  <c r="BM28" i="7"/>
  <c r="BK33" i="7"/>
  <c r="BJ33" i="7"/>
  <c r="BK36" i="7"/>
  <c r="BJ36" i="7"/>
  <c r="BN40" i="7"/>
  <c r="BM40" i="7"/>
  <c r="BL40" i="7"/>
  <c r="AZ41" i="7"/>
  <c r="AW51" i="7"/>
  <c r="AV51" i="7"/>
  <c r="BK61" i="7"/>
  <c r="BJ61" i="7"/>
  <c r="BK65" i="7"/>
  <c r="BJ65" i="7"/>
  <c r="BY18" i="7"/>
  <c r="BZ18" i="7" s="1"/>
  <c r="BN20" i="7"/>
  <c r="AY23" i="7"/>
  <c r="AX23" i="7"/>
  <c r="BN43" i="7"/>
  <c r="BM43" i="7"/>
  <c r="AZ18" i="7"/>
  <c r="BL20" i="7"/>
  <c r="BY24" i="7"/>
  <c r="BZ24" i="7" s="1"/>
  <c r="AW24" i="7"/>
  <c r="BM24" i="7"/>
  <c r="BM26" i="7"/>
  <c r="BL26" i="7"/>
  <c r="BN30" i="7"/>
  <c r="BK31" i="7"/>
  <c r="BJ31" i="7"/>
  <c r="BM34" i="7"/>
  <c r="BL34" i="7"/>
  <c r="AX35" i="7"/>
  <c r="BY37" i="7"/>
  <c r="BZ37" i="7" s="1"/>
  <c r="AW37" i="7"/>
  <c r="AV37" i="7"/>
  <c r="BK37" i="7"/>
  <c r="BJ37" i="7"/>
  <c r="BM50" i="7"/>
  <c r="BL50" i="7"/>
  <c r="BN50" i="7"/>
  <c r="AZ25" i="7"/>
  <c r="AY25" i="7"/>
  <c r="BY26" i="7"/>
  <c r="BZ26" i="7" s="1"/>
  <c r="AW26" i="7"/>
  <c r="BN22" i="7"/>
  <c r="BM22" i="7"/>
  <c r="BN24" i="7"/>
  <c r="BK29" i="7"/>
  <c r="BJ29" i="7"/>
  <c r="BM32" i="7"/>
  <c r="BL32" i="7"/>
  <c r="BL35" i="7"/>
  <c r="AZ43" i="7"/>
  <c r="AY43" i="7"/>
  <c r="AX43" i="7"/>
  <c r="BK44" i="7"/>
  <c r="BJ44" i="7"/>
  <c r="AZ53" i="7"/>
  <c r="AY53" i="7"/>
  <c r="AX53" i="7"/>
  <c r="BK59" i="7"/>
  <c r="BJ59" i="7"/>
  <c r="BK63" i="7"/>
  <c r="BJ63" i="7"/>
  <c r="AW28" i="7"/>
  <c r="AW30" i="7"/>
  <c r="AY31" i="7"/>
  <c r="AW32" i="7"/>
  <c r="AY33" i="7"/>
  <c r="AW34" i="7"/>
  <c r="BY44" i="7"/>
  <c r="BZ44" i="7" s="1"/>
  <c r="AW44" i="7"/>
  <c r="BM54" i="7"/>
  <c r="BL54" i="7"/>
  <c r="AW55" i="7"/>
  <c r="BK55" i="7"/>
  <c r="BJ55" i="7"/>
  <c r="BK58" i="7"/>
  <c r="BJ58" i="7"/>
  <c r="BK60" i="7"/>
  <c r="BJ60" i="7"/>
  <c r="BK62" i="7"/>
  <c r="BJ62" i="7"/>
  <c r="BK64" i="7"/>
  <c r="BJ64" i="7"/>
  <c r="BK66" i="7"/>
  <c r="BJ66" i="7"/>
  <c r="BM67" i="7"/>
  <c r="BL67" i="7"/>
  <c r="AY45" i="7"/>
  <c r="AX45" i="7"/>
  <c r="BK48" i="7"/>
  <c r="BJ48" i="7"/>
  <c r="BL49" i="7"/>
  <c r="BK46" i="7"/>
  <c r="BJ46" i="7"/>
  <c r="BK52" i="7"/>
  <c r="BJ52" i="7"/>
  <c r="BK56" i="7"/>
  <c r="BJ56" i="7"/>
  <c r="AW47" i="7"/>
  <c r="AW50" i="7"/>
  <c r="AW54" i="7"/>
  <c r="AW57" i="7"/>
  <c r="AY58" i="7"/>
  <c r="AW59" i="7"/>
  <c r="AW61" i="7"/>
  <c r="AY62" i="7"/>
  <c r="AW63" i="7"/>
  <c r="AW65" i="7"/>
  <c r="AV58" i="7"/>
  <c r="U8" i="7"/>
  <c r="U13" i="7"/>
  <c r="U67" i="7"/>
  <c r="U10" i="7"/>
  <c r="U12" i="7"/>
  <c r="U15" i="7"/>
  <c r="U11" i="7"/>
  <c r="O10" i="7"/>
  <c r="A9" i="7"/>
  <c r="A10" i="7" s="1"/>
  <c r="O9" i="7"/>
  <c r="R9" i="7" s="1"/>
  <c r="R8" i="7"/>
  <c r="BK14" i="7"/>
  <c r="BJ14" i="7"/>
  <c r="U36" i="7"/>
  <c r="U55" i="7"/>
  <c r="U9" i="7"/>
  <c r="BK15" i="7"/>
  <c r="BM15" i="7" s="1"/>
  <c r="U16" i="7"/>
  <c r="U17" i="7"/>
  <c r="U21" i="7"/>
  <c r="U37" i="7"/>
  <c r="U40" i="7"/>
  <c r="U42" i="7"/>
  <c r="U44" i="7"/>
  <c r="U50" i="7"/>
  <c r="U54" i="7"/>
  <c r="U18" i="7"/>
  <c r="U51" i="7"/>
  <c r="U20" i="7"/>
  <c r="U24" i="7"/>
  <c r="U25" i="7"/>
  <c r="U26" i="7"/>
  <c r="U27" i="7"/>
  <c r="U28" i="7"/>
  <c r="U29" i="7"/>
  <c r="U30" i="7"/>
  <c r="U31" i="7"/>
  <c r="U32" i="7"/>
  <c r="U33" i="7"/>
  <c r="U34" i="7"/>
  <c r="U38" i="7"/>
  <c r="U45" i="7"/>
  <c r="U49" i="7"/>
  <c r="U53" i="7"/>
  <c r="U22" i="7"/>
  <c r="U19" i="7"/>
  <c r="U23" i="7"/>
  <c r="U35" i="7"/>
  <c r="U39" i="7"/>
  <c r="U41" i="7"/>
  <c r="U43" i="7"/>
  <c r="U46" i="7"/>
  <c r="U47" i="7"/>
  <c r="U48" i="7"/>
  <c r="U52" i="7"/>
  <c r="U56" i="7"/>
  <c r="U57" i="7"/>
  <c r="U58" i="7"/>
  <c r="U59" i="7"/>
  <c r="U60" i="7"/>
  <c r="U61" i="7"/>
  <c r="U62" i="7"/>
  <c r="U63" i="7"/>
  <c r="U64" i="7"/>
  <c r="U65" i="7"/>
  <c r="U66" i="7"/>
  <c r="BL16" i="7"/>
  <c r="BN16" i="7"/>
  <c r="BM16" i="7"/>
  <c r="AF16" i="7"/>
  <c r="AT16" i="7" s="1"/>
  <c r="AU16" i="7" s="1"/>
  <c r="AC16" i="7"/>
  <c r="BK17" i="7"/>
  <c r="BJ17" i="7"/>
  <c r="AG17" i="7"/>
  <c r="BJ16" i="7"/>
  <c r="AC17" i="7"/>
  <c r="R17" i="7"/>
  <c r="BK12" i="7"/>
  <c r="BL12" i="7" s="1"/>
  <c r="BJ12" i="7"/>
  <c r="AA8" i="7"/>
  <c r="AE8" i="7" s="1"/>
  <c r="AS8" i="7" s="1"/>
  <c r="R10" i="7"/>
  <c r="AB11" i="7"/>
  <c r="AB14" i="7"/>
  <c r="AB15" i="7"/>
  <c r="AA9" i="7"/>
  <c r="AE9" i="7" s="1"/>
  <c r="AS9" i="7" s="1"/>
  <c r="AB10" i="7"/>
  <c r="AB12" i="7"/>
  <c r="AB13" i="7"/>
  <c r="AA15" i="7"/>
  <c r="AE15" i="7" s="1"/>
  <c r="AS15" i="7" s="1"/>
  <c r="BK10" i="7"/>
  <c r="BJ10" i="7"/>
  <c r="BJ8" i="7"/>
  <c r="BK8" i="7"/>
  <c r="BJ9" i="7"/>
  <c r="BK9" i="7"/>
  <c r="BL11" i="7"/>
  <c r="BM11" i="7"/>
  <c r="BN11" i="7"/>
  <c r="BJ13" i="7"/>
  <c r="BK13" i="7"/>
  <c r="BJ11" i="7"/>
  <c r="Q95" i="8"/>
  <c r="Q99" i="8" s="1"/>
  <c r="Q103" i="8" s="1"/>
  <c r="Q107" i="8" s="1"/>
  <c r="R91" i="8"/>
  <c r="G91" i="8"/>
  <c r="F95" i="8"/>
  <c r="F99" i="8" s="1"/>
  <c r="F103" i="8" s="1"/>
  <c r="F107" i="8" s="1"/>
  <c r="Q64" i="8"/>
  <c r="G64" i="8"/>
  <c r="R37" i="8"/>
  <c r="G37" i="8"/>
  <c r="R10" i="8"/>
  <c r="AI43" i="7" l="1"/>
  <c r="AH43" i="7"/>
  <c r="BY55" i="7"/>
  <c r="BZ55" i="7" s="1"/>
  <c r="BL57" i="7"/>
  <c r="AY35" i="7"/>
  <c r="AV64" i="7"/>
  <c r="BY58" i="7"/>
  <c r="BZ58" i="7" s="1"/>
  <c r="BY60" i="7"/>
  <c r="BZ60" i="7" s="1"/>
  <c r="AI26" i="7"/>
  <c r="AH26" i="7"/>
  <c r="AI42" i="7"/>
  <c r="AH42" i="7"/>
  <c r="AW38" i="7"/>
  <c r="AW64" i="7"/>
  <c r="AY64" i="7" s="1"/>
  <c r="BY43" i="7"/>
  <c r="BZ43" i="7" s="1"/>
  <c r="AW39" i="7"/>
  <c r="AI49" i="7"/>
  <c r="AH49" i="7"/>
  <c r="AI19" i="7"/>
  <c r="AH19" i="7"/>
  <c r="AW48" i="7"/>
  <c r="BY48" i="7"/>
  <c r="BZ48" i="7" s="1"/>
  <c r="AI59" i="7"/>
  <c r="AH59" i="7"/>
  <c r="AI67" i="7"/>
  <c r="AH67" i="7"/>
  <c r="AI52" i="7"/>
  <c r="AH52" i="7"/>
  <c r="AI21" i="7"/>
  <c r="AH21" i="7"/>
  <c r="AH35" i="7"/>
  <c r="AI35" i="7"/>
  <c r="AV60" i="7"/>
  <c r="AI40" i="7"/>
  <c r="AH40" i="7"/>
  <c r="AI62" i="7"/>
  <c r="AH62" i="7"/>
  <c r="AH30" i="7"/>
  <c r="AI30" i="7"/>
  <c r="AI66" i="7"/>
  <c r="AH66" i="7"/>
  <c r="AJ45" i="7"/>
  <c r="AL45" i="7"/>
  <c r="AK45" i="7"/>
  <c r="AI33" i="7"/>
  <c r="AH33" i="7"/>
  <c r="AH47" i="7"/>
  <c r="AI47" i="7"/>
  <c r="AW60" i="7"/>
  <c r="BY35" i="7"/>
  <c r="BZ35" i="7" s="1"/>
  <c r="AH56" i="7"/>
  <c r="AI56" i="7"/>
  <c r="AI37" i="7"/>
  <c r="AH37" i="7"/>
  <c r="AI55" i="7"/>
  <c r="AH55" i="7"/>
  <c r="AH39" i="7"/>
  <c r="AI39" i="7"/>
  <c r="AH38" i="7"/>
  <c r="AI38" i="7"/>
  <c r="AH27" i="7"/>
  <c r="AI27" i="7"/>
  <c r="AI50" i="7"/>
  <c r="AH50" i="7"/>
  <c r="AI48" i="7"/>
  <c r="AH48" i="7"/>
  <c r="AI28" i="7"/>
  <c r="AH28" i="7"/>
  <c r="AI24" i="7"/>
  <c r="AH24" i="7"/>
  <c r="AI64" i="7"/>
  <c r="AH64" i="7"/>
  <c r="AI57" i="7"/>
  <c r="AH57" i="7"/>
  <c r="AH51" i="7"/>
  <c r="AI51" i="7"/>
  <c r="AI36" i="7"/>
  <c r="AH36" i="7"/>
  <c r="AJ53" i="7"/>
  <c r="AL53" i="7"/>
  <c r="AK53" i="7"/>
  <c r="AI60" i="7"/>
  <c r="AH60" i="7"/>
  <c r="AJ46" i="7"/>
  <c r="AL46" i="7"/>
  <c r="AK46" i="7"/>
  <c r="AJ58" i="7"/>
  <c r="AL58" i="7"/>
  <c r="AK58" i="7"/>
  <c r="AJ44" i="7"/>
  <c r="AL44" i="7"/>
  <c r="AK44" i="7"/>
  <c r="V10" i="11"/>
  <c r="W10" i="11" s="1"/>
  <c r="V56" i="11"/>
  <c r="W56" i="11" s="1"/>
  <c r="V31" i="11"/>
  <c r="W31" i="11" s="1"/>
  <c r="V41" i="11"/>
  <c r="W41" i="11" s="1"/>
  <c r="V67" i="11"/>
  <c r="W67" i="11" s="1"/>
  <c r="V15" i="11"/>
  <c r="W15" i="11" s="1"/>
  <c r="V17" i="11"/>
  <c r="W17" i="11" s="1"/>
  <c r="V34" i="11"/>
  <c r="W34" i="11" s="1"/>
  <c r="V46" i="11"/>
  <c r="W46" i="11" s="1"/>
  <c r="V58" i="11"/>
  <c r="W58" i="11" s="1"/>
  <c r="V66" i="11"/>
  <c r="W66" i="11" s="1"/>
  <c r="V25" i="11"/>
  <c r="W25" i="11" s="1"/>
  <c r="V33" i="11"/>
  <c r="W33" i="11" s="1"/>
  <c r="V53" i="11"/>
  <c r="W53" i="11" s="1"/>
  <c r="V38" i="11"/>
  <c r="W38" i="11" s="1"/>
  <c r="V35" i="11"/>
  <c r="W35" i="11" s="1"/>
  <c r="V42" i="11"/>
  <c r="W42" i="11" s="1"/>
  <c r="V50" i="11"/>
  <c r="W50" i="11" s="1"/>
  <c r="V61" i="11"/>
  <c r="W61" i="11" s="1"/>
  <c r="V13" i="11"/>
  <c r="W13" i="11" s="1"/>
  <c r="AG13" i="11"/>
  <c r="AH13" i="11" s="1"/>
  <c r="V37" i="11"/>
  <c r="W37" i="11" s="1"/>
  <c r="V22" i="11"/>
  <c r="W22" i="11" s="1"/>
  <c r="V32" i="11"/>
  <c r="W32" i="11" s="1"/>
  <c r="V47" i="11"/>
  <c r="W47" i="11" s="1"/>
  <c r="V11" i="11"/>
  <c r="W11" i="11" s="1"/>
  <c r="V16" i="11"/>
  <c r="W16" i="11" s="1"/>
  <c r="V51" i="11"/>
  <c r="W51" i="11" s="1"/>
  <c r="V48" i="11"/>
  <c r="W48" i="11" s="1"/>
  <c r="V60" i="11"/>
  <c r="W60" i="11" s="1"/>
  <c r="V24" i="11"/>
  <c r="W24" i="11" s="1"/>
  <c r="V27" i="11"/>
  <c r="W27" i="11" s="1"/>
  <c r="V36" i="11"/>
  <c r="W36" i="11" s="1"/>
  <c r="V26" i="11"/>
  <c r="W26" i="11" s="1"/>
  <c r="V8" i="11"/>
  <c r="W8" i="11" s="1"/>
  <c r="V39" i="11"/>
  <c r="W39" i="11" s="1"/>
  <c r="V43" i="11"/>
  <c r="W43" i="11" s="1"/>
  <c r="V54" i="11"/>
  <c r="W54" i="11" s="1"/>
  <c r="V63" i="11"/>
  <c r="W63" i="11" s="1"/>
  <c r="V9" i="11"/>
  <c r="W9" i="11" s="1"/>
  <c r="V28" i="11"/>
  <c r="W28" i="11" s="1"/>
  <c r="V64" i="11"/>
  <c r="W64" i="11" s="1"/>
  <c r="V49" i="11"/>
  <c r="W49" i="11" s="1"/>
  <c r="V23" i="11"/>
  <c r="W23" i="11" s="1"/>
  <c r="V59" i="11"/>
  <c r="W59" i="11" s="1"/>
  <c r="V20" i="11"/>
  <c r="W20" i="11" s="1"/>
  <c r="AC12" i="11"/>
  <c r="AF12" i="11"/>
  <c r="AG12" i="11" s="1"/>
  <c r="AH12" i="11" s="1"/>
  <c r="V14" i="11"/>
  <c r="W14" i="11" s="1"/>
  <c r="AC16" i="11"/>
  <c r="AF16" i="11"/>
  <c r="AG16" i="11" s="1"/>
  <c r="AH16" i="11" s="1"/>
  <c r="AG9" i="11"/>
  <c r="AH9" i="11" s="1"/>
  <c r="V55" i="11"/>
  <c r="W55" i="11" s="1"/>
  <c r="V21" i="11"/>
  <c r="W21" i="11" s="1"/>
  <c r="V52" i="11"/>
  <c r="W52" i="11" s="1"/>
  <c r="V62" i="11"/>
  <c r="W62" i="11" s="1"/>
  <c r="V18" i="11"/>
  <c r="W18" i="11" s="1"/>
  <c r="V29" i="11"/>
  <c r="W29" i="11" s="1"/>
  <c r="V45" i="11"/>
  <c r="W45" i="11" s="1"/>
  <c r="V30" i="11"/>
  <c r="W30" i="11" s="1"/>
  <c r="V19" i="11"/>
  <c r="W19" i="11" s="1"/>
  <c r="V40" i="11"/>
  <c r="W40" i="11" s="1"/>
  <c r="V44" i="11"/>
  <c r="W44" i="11" s="1"/>
  <c r="V57" i="11"/>
  <c r="W57" i="11" s="1"/>
  <c r="V65" i="11"/>
  <c r="W65" i="11" s="1"/>
  <c r="V12" i="11"/>
  <c r="W12" i="11" s="1"/>
  <c r="F10" i="8"/>
  <c r="F14" i="8" s="1"/>
  <c r="F18" i="8" s="1"/>
  <c r="F22" i="8" s="1"/>
  <c r="F26" i="8" s="1"/>
  <c r="BM49" i="7"/>
  <c r="BN39" i="7"/>
  <c r="AX41" i="7"/>
  <c r="BM38" i="7"/>
  <c r="BL41" i="7"/>
  <c r="AY66" i="7"/>
  <c r="AX66" i="7"/>
  <c r="BM35" i="7"/>
  <c r="BN45" i="7"/>
  <c r="AX46" i="7"/>
  <c r="BM25" i="7"/>
  <c r="AX21" i="7"/>
  <c r="AY21" i="7"/>
  <c r="AX49" i="7"/>
  <c r="BL42" i="7"/>
  <c r="AX42" i="7"/>
  <c r="BM42" i="7"/>
  <c r="AY42" i="7"/>
  <c r="BN19" i="7"/>
  <c r="AX36" i="7"/>
  <c r="AY49" i="7"/>
  <c r="AY36" i="7"/>
  <c r="BL23" i="7"/>
  <c r="AY46" i="7"/>
  <c r="BM41" i="7"/>
  <c r="BL39" i="7"/>
  <c r="BM57" i="7"/>
  <c r="BL38" i="7"/>
  <c r="BL28" i="7"/>
  <c r="AZ60" i="7"/>
  <c r="AX60" i="7"/>
  <c r="AZ48" i="7"/>
  <c r="AX48" i="7"/>
  <c r="AY60" i="7"/>
  <c r="AY48" i="7"/>
  <c r="BL53" i="7"/>
  <c r="BM23" i="7"/>
  <c r="BN25" i="7"/>
  <c r="BN47" i="7"/>
  <c r="BM19" i="7"/>
  <c r="AZ29" i="7"/>
  <c r="AX29" i="7"/>
  <c r="AZ52" i="7"/>
  <c r="AX52" i="7"/>
  <c r="BM53" i="7"/>
  <c r="BL47" i="7"/>
  <c r="AX40" i="7"/>
  <c r="AY67" i="7"/>
  <c r="AZ67" i="7"/>
  <c r="AY22" i="7"/>
  <c r="AZ22" i="7"/>
  <c r="AX22" i="7"/>
  <c r="AZ64" i="7"/>
  <c r="AX64" i="7"/>
  <c r="AZ56" i="7"/>
  <c r="AX56" i="7"/>
  <c r="AZ27" i="7"/>
  <c r="AX27" i="7"/>
  <c r="BN64" i="7"/>
  <c r="BM64" i="7"/>
  <c r="BL64" i="7"/>
  <c r="AY28" i="7"/>
  <c r="AX28" i="7"/>
  <c r="AZ28" i="7"/>
  <c r="AX51" i="7"/>
  <c r="AZ51" i="7"/>
  <c r="AY51" i="7"/>
  <c r="AX20" i="7"/>
  <c r="AY20" i="7"/>
  <c r="AZ20" i="7"/>
  <c r="AY65" i="7"/>
  <c r="AX65" i="7"/>
  <c r="AZ65" i="7"/>
  <c r="AY61" i="7"/>
  <c r="AX61" i="7"/>
  <c r="AZ61" i="7"/>
  <c r="AY57" i="7"/>
  <c r="AX57" i="7"/>
  <c r="AZ57" i="7"/>
  <c r="AY50" i="7"/>
  <c r="AX50" i="7"/>
  <c r="AZ50" i="7"/>
  <c r="BN56" i="7"/>
  <c r="BM56" i="7"/>
  <c r="BL56" i="7"/>
  <c r="BM59" i="7"/>
  <c r="BL59" i="7"/>
  <c r="BN59" i="7"/>
  <c r="BN27" i="7"/>
  <c r="BM27" i="7"/>
  <c r="BL27" i="7"/>
  <c r="BN48" i="7"/>
  <c r="BM48" i="7"/>
  <c r="BL48" i="7"/>
  <c r="BN60" i="7"/>
  <c r="BM60" i="7"/>
  <c r="BL60" i="7"/>
  <c r="AY38" i="7"/>
  <c r="AX38" i="7"/>
  <c r="AZ38" i="7"/>
  <c r="BN36" i="7"/>
  <c r="BM36" i="7"/>
  <c r="BL36" i="7"/>
  <c r="BN52" i="7"/>
  <c r="BM52" i="7"/>
  <c r="BL52" i="7"/>
  <c r="BN66" i="7"/>
  <c r="BM66" i="7"/>
  <c r="BL66" i="7"/>
  <c r="BN62" i="7"/>
  <c r="BM62" i="7"/>
  <c r="BL62" i="7"/>
  <c r="BN58" i="7"/>
  <c r="BM58" i="7"/>
  <c r="BL58" i="7"/>
  <c r="AX55" i="7"/>
  <c r="AZ55" i="7"/>
  <c r="AY55" i="7"/>
  <c r="AX44" i="7"/>
  <c r="AZ44" i="7"/>
  <c r="AY44" i="7"/>
  <c r="AY34" i="7"/>
  <c r="AX34" i="7"/>
  <c r="AZ34" i="7"/>
  <c r="AY30" i="7"/>
  <c r="AX30" i="7"/>
  <c r="AZ30" i="7"/>
  <c r="BN29" i="7"/>
  <c r="BM29" i="7"/>
  <c r="BL29" i="7"/>
  <c r="AX26" i="7"/>
  <c r="AZ26" i="7"/>
  <c r="AY26" i="7"/>
  <c r="AX37" i="7"/>
  <c r="AZ37" i="7"/>
  <c r="AY37" i="7"/>
  <c r="BN31" i="7"/>
  <c r="BM31" i="7"/>
  <c r="BL31" i="7"/>
  <c r="BM61" i="7"/>
  <c r="BL61" i="7"/>
  <c r="BN61" i="7"/>
  <c r="BN33" i="7"/>
  <c r="BM33" i="7"/>
  <c r="BL33" i="7"/>
  <c r="BL55" i="7"/>
  <c r="BN55" i="7"/>
  <c r="BM55" i="7"/>
  <c r="AY32" i="7"/>
  <c r="AX32" i="7"/>
  <c r="AZ32" i="7"/>
  <c r="BM44" i="7"/>
  <c r="BL44" i="7"/>
  <c r="BN44" i="7"/>
  <c r="BL37" i="7"/>
  <c r="BN37" i="7"/>
  <c r="BM37" i="7"/>
  <c r="BM65" i="7"/>
  <c r="BL65" i="7"/>
  <c r="BN65" i="7"/>
  <c r="AY63" i="7"/>
  <c r="AX63" i="7"/>
  <c r="AZ63" i="7"/>
  <c r="AY59" i="7"/>
  <c r="AX59" i="7"/>
  <c r="AZ59" i="7"/>
  <c r="AY54" i="7"/>
  <c r="AX54" i="7"/>
  <c r="AZ54" i="7"/>
  <c r="AY47" i="7"/>
  <c r="AX47" i="7"/>
  <c r="AZ47" i="7"/>
  <c r="BN46" i="7"/>
  <c r="BM46" i="7"/>
  <c r="BL46" i="7"/>
  <c r="BM63" i="7"/>
  <c r="BL63" i="7"/>
  <c r="BN63" i="7"/>
  <c r="AX24" i="7"/>
  <c r="AY24" i="7"/>
  <c r="AZ24" i="7"/>
  <c r="AX19" i="7"/>
  <c r="AZ19" i="7"/>
  <c r="AY19" i="7"/>
  <c r="BL51" i="7"/>
  <c r="BN51" i="7"/>
  <c r="BM51" i="7"/>
  <c r="BN21" i="7"/>
  <c r="BL21" i="7"/>
  <c r="BM21" i="7"/>
  <c r="G10" i="8"/>
  <c r="O11" i="7"/>
  <c r="R11" i="7" s="1"/>
  <c r="A11" i="7"/>
  <c r="BN15" i="7"/>
  <c r="BL15" i="7"/>
  <c r="BL14" i="7"/>
  <c r="BM14" i="7"/>
  <c r="BN14" i="7"/>
  <c r="AI17" i="7"/>
  <c r="BY17" i="7"/>
  <c r="BZ17" i="7" s="1"/>
  <c r="AH17" i="7"/>
  <c r="AG16" i="7"/>
  <c r="BM17" i="7"/>
  <c r="BN17" i="7"/>
  <c r="BL17" i="7"/>
  <c r="AW17" i="7"/>
  <c r="AV17" i="7"/>
  <c r="AB8" i="7"/>
  <c r="AF15" i="7"/>
  <c r="AT15" i="7" s="1"/>
  <c r="AU15" i="7" s="1"/>
  <c r="AC15" i="7"/>
  <c r="AC12" i="7"/>
  <c r="AF12" i="7"/>
  <c r="AT12" i="7" s="1"/>
  <c r="AU12" i="7" s="1"/>
  <c r="AB9" i="7"/>
  <c r="AC11" i="7"/>
  <c r="AF11" i="7"/>
  <c r="AT11" i="7" s="1"/>
  <c r="AU11" i="7" s="1"/>
  <c r="AC14" i="7"/>
  <c r="AF14" i="7"/>
  <c r="AT14" i="7" s="1"/>
  <c r="AU14" i="7" s="1"/>
  <c r="AF13" i="7"/>
  <c r="AT13" i="7" s="1"/>
  <c r="AU13" i="7" s="1"/>
  <c r="AC13" i="7"/>
  <c r="AF10" i="7"/>
  <c r="AT10" i="7" s="1"/>
  <c r="AU10" i="7" s="1"/>
  <c r="AC10" i="7"/>
  <c r="BM12" i="7"/>
  <c r="BN12" i="7"/>
  <c r="BN9" i="7"/>
  <c r="BM9" i="7"/>
  <c r="BL9" i="7"/>
  <c r="BL10" i="7"/>
  <c r="BN10" i="7"/>
  <c r="BM10" i="7"/>
  <c r="BN13" i="7"/>
  <c r="BM13" i="7"/>
  <c r="BL13" i="7"/>
  <c r="BN8" i="7"/>
  <c r="BM8" i="7"/>
  <c r="BL8" i="7"/>
  <c r="S91" i="8"/>
  <c r="R95" i="8"/>
  <c r="H91" i="8"/>
  <c r="G95" i="8"/>
  <c r="Q68" i="8"/>
  <c r="Q72" i="8" s="1"/>
  <c r="Q76" i="8" s="1"/>
  <c r="Q80" i="8" s="1"/>
  <c r="R64" i="8"/>
  <c r="H64" i="8"/>
  <c r="G68" i="8"/>
  <c r="R41" i="8"/>
  <c r="S37" i="8"/>
  <c r="H37" i="8"/>
  <c r="G41" i="8"/>
  <c r="S10" i="8"/>
  <c r="R14" i="8"/>
  <c r="X57" i="11" l="1"/>
  <c r="AL52" i="7"/>
  <c r="AK52" i="7"/>
  <c r="AJ52" i="7"/>
  <c r="AL59" i="7"/>
  <c r="AK59" i="7"/>
  <c r="AJ59" i="7"/>
  <c r="AL19" i="7"/>
  <c r="AJ19" i="7"/>
  <c r="AK19" i="7"/>
  <c r="AL42" i="7"/>
  <c r="AK42" i="7"/>
  <c r="AJ42" i="7"/>
  <c r="AY39" i="7"/>
  <c r="AZ39" i="7"/>
  <c r="AX39" i="7"/>
  <c r="AL21" i="7"/>
  <c r="AJ21" i="7"/>
  <c r="AK21" i="7"/>
  <c r="AL67" i="7"/>
  <c r="AJ67" i="7"/>
  <c r="AK67" i="7"/>
  <c r="AL49" i="7"/>
  <c r="AK49" i="7"/>
  <c r="AJ49" i="7"/>
  <c r="AL26" i="7"/>
  <c r="AJ26" i="7"/>
  <c r="AK26" i="7"/>
  <c r="AK43" i="7"/>
  <c r="AJ43" i="7"/>
  <c r="AL43" i="7"/>
  <c r="AL27" i="7"/>
  <c r="AK27" i="7"/>
  <c r="AJ27" i="7"/>
  <c r="AL39" i="7"/>
  <c r="AK39" i="7"/>
  <c r="AJ39" i="7"/>
  <c r="AK40" i="7"/>
  <c r="AJ40" i="7"/>
  <c r="AL40" i="7"/>
  <c r="AK36" i="7"/>
  <c r="AJ36" i="7"/>
  <c r="AL36" i="7"/>
  <c r="AL57" i="7"/>
  <c r="AK57" i="7"/>
  <c r="AJ57" i="7"/>
  <c r="AL24" i="7"/>
  <c r="AJ24" i="7"/>
  <c r="AK24" i="7"/>
  <c r="AL48" i="7"/>
  <c r="AK48" i="7"/>
  <c r="AJ48" i="7"/>
  <c r="AK37" i="7"/>
  <c r="AJ37" i="7"/>
  <c r="AL37" i="7"/>
  <c r="AL33" i="7"/>
  <c r="AK33" i="7"/>
  <c r="AJ33" i="7"/>
  <c r="AL51" i="7"/>
  <c r="AK51" i="7"/>
  <c r="AJ51" i="7"/>
  <c r="AL38" i="7"/>
  <c r="AK38" i="7"/>
  <c r="AJ38" i="7"/>
  <c r="AL56" i="7"/>
  <c r="AK56" i="7"/>
  <c r="AJ56" i="7"/>
  <c r="AL47" i="7"/>
  <c r="AK47" i="7"/>
  <c r="AJ47" i="7"/>
  <c r="AL66" i="7"/>
  <c r="AK66" i="7"/>
  <c r="AJ66" i="7"/>
  <c r="AL62" i="7"/>
  <c r="AK62" i="7"/>
  <c r="AJ62" i="7"/>
  <c r="AL35" i="7"/>
  <c r="AK35" i="7"/>
  <c r="AJ35" i="7"/>
  <c r="AL60" i="7"/>
  <c r="AK60" i="7"/>
  <c r="AJ60" i="7"/>
  <c r="AL64" i="7"/>
  <c r="AK64" i="7"/>
  <c r="AJ64" i="7"/>
  <c r="AL28" i="7"/>
  <c r="AJ28" i="7"/>
  <c r="AK28" i="7"/>
  <c r="AL50" i="7"/>
  <c r="AK50" i="7"/>
  <c r="AJ50" i="7"/>
  <c r="AL55" i="7"/>
  <c r="AK55" i="7"/>
  <c r="AJ55" i="7"/>
  <c r="AL30" i="7"/>
  <c r="AK30" i="7"/>
  <c r="AJ30" i="7"/>
  <c r="X30" i="11"/>
  <c r="X62" i="11"/>
  <c r="X9" i="11"/>
  <c r="X51" i="11"/>
  <c r="X35" i="11"/>
  <c r="X41" i="11"/>
  <c r="X44" i="11"/>
  <c r="X45" i="11"/>
  <c r="X52" i="11"/>
  <c r="X49" i="11"/>
  <c r="X63" i="11"/>
  <c r="X8" i="11"/>
  <c r="X24" i="11"/>
  <c r="X16" i="11"/>
  <c r="X22" i="11"/>
  <c r="X61" i="11"/>
  <c r="X38" i="11"/>
  <c r="X66" i="11"/>
  <c r="X17" i="11"/>
  <c r="X31" i="11"/>
  <c r="X39" i="11"/>
  <c r="X32" i="11"/>
  <c r="X25" i="11"/>
  <c r="X12" i="11"/>
  <c r="X40" i="11"/>
  <c r="X29" i="11"/>
  <c r="X21" i="11"/>
  <c r="X20" i="11"/>
  <c r="X64" i="11"/>
  <c r="X54" i="11"/>
  <c r="X26" i="11"/>
  <c r="X60" i="11"/>
  <c r="X11" i="11"/>
  <c r="X37" i="11"/>
  <c r="X50" i="11"/>
  <c r="X53" i="11"/>
  <c r="X58" i="11"/>
  <c r="X15" i="11"/>
  <c r="X56" i="11"/>
  <c r="X23" i="11"/>
  <c r="X27" i="11"/>
  <c r="X13" i="11"/>
  <c r="X34" i="11"/>
  <c r="X65" i="11"/>
  <c r="X19" i="11"/>
  <c r="X18" i="11"/>
  <c r="X55" i="11"/>
  <c r="X14" i="11"/>
  <c r="X59" i="11"/>
  <c r="X28" i="11"/>
  <c r="X43" i="11"/>
  <c r="X36" i="11"/>
  <c r="X48" i="11"/>
  <c r="X47" i="11"/>
  <c r="X42" i="11"/>
  <c r="X33" i="11"/>
  <c r="X46" i="11"/>
  <c r="X67" i="11"/>
  <c r="X10" i="11"/>
  <c r="H10" i="8"/>
  <c r="G14" i="8"/>
  <c r="A12" i="7"/>
  <c r="O12" i="7"/>
  <c r="R12" i="7" s="1"/>
  <c r="AV16" i="7"/>
  <c r="AY17" i="7"/>
  <c r="AX17" i="7"/>
  <c r="AZ17" i="7"/>
  <c r="AI16" i="7"/>
  <c r="BY16" i="7"/>
  <c r="BZ16" i="7" s="1"/>
  <c r="AH16" i="7"/>
  <c r="AJ17" i="7"/>
  <c r="AK17" i="7"/>
  <c r="AL17" i="7"/>
  <c r="AG13" i="7"/>
  <c r="AG11" i="7"/>
  <c r="AC8" i="7"/>
  <c r="AF8" i="7"/>
  <c r="AT8" i="7" s="1"/>
  <c r="AU8" i="7" s="1"/>
  <c r="AG10" i="7"/>
  <c r="AG14" i="7"/>
  <c r="AG12" i="7"/>
  <c r="AC9" i="7"/>
  <c r="AF9" i="7"/>
  <c r="AT9" i="7" s="1"/>
  <c r="AU9" i="7" s="1"/>
  <c r="AG15" i="7"/>
  <c r="R99" i="8"/>
  <c r="S95" i="8"/>
  <c r="H95" i="8"/>
  <c r="G99" i="8"/>
  <c r="R68" i="8"/>
  <c r="S64" i="8"/>
  <c r="H68" i="8"/>
  <c r="G72" i="8"/>
  <c r="R45" i="8"/>
  <c r="S41" i="8"/>
  <c r="G45" i="8"/>
  <c r="H41" i="8"/>
  <c r="S14" i="8"/>
  <c r="N16" i="8" s="1"/>
  <c r="U16" i="8" s="1"/>
  <c r="R18" i="8"/>
  <c r="O16" i="8" l="1"/>
  <c r="T16" i="8" s="1"/>
  <c r="H14" i="8"/>
  <c r="C16" i="8" s="1"/>
  <c r="J16" i="8" s="1"/>
  <c r="G18" i="8"/>
  <c r="A13" i="7"/>
  <c r="O13" i="7"/>
  <c r="R13" i="7" s="1"/>
  <c r="AJ16" i="7"/>
  <c r="AL16" i="7"/>
  <c r="AK16" i="7"/>
  <c r="AW16" i="7"/>
  <c r="AH15" i="7"/>
  <c r="AI15" i="7"/>
  <c r="AW15" i="7" s="1"/>
  <c r="BY15" i="7"/>
  <c r="BZ15" i="7" s="1"/>
  <c r="AG9" i="7"/>
  <c r="BY11" i="7"/>
  <c r="BZ11" i="7" s="1"/>
  <c r="AV11" i="7"/>
  <c r="AG8" i="7"/>
  <c r="AI13" i="7"/>
  <c r="AW13" i="7" s="1"/>
  <c r="AH13" i="7"/>
  <c r="BY13" i="7"/>
  <c r="BZ13" i="7" s="1"/>
  <c r="AV12" i="7"/>
  <c r="AI14" i="7"/>
  <c r="BY14" i="7"/>
  <c r="BZ14" i="7" s="1"/>
  <c r="AH14" i="7"/>
  <c r="AI10" i="7"/>
  <c r="AH10" i="7"/>
  <c r="BY10" i="7"/>
  <c r="BZ10" i="7" s="1"/>
  <c r="AV15" i="7"/>
  <c r="AI12" i="7"/>
  <c r="AH12" i="7"/>
  <c r="BY12" i="7"/>
  <c r="BZ12" i="7" s="1"/>
  <c r="AV14" i="7"/>
  <c r="AW10" i="7"/>
  <c r="AV10" i="7"/>
  <c r="AI11" i="7"/>
  <c r="AW11" i="7" s="1"/>
  <c r="AH11" i="7"/>
  <c r="AV13" i="7"/>
  <c r="N97" i="8"/>
  <c r="U97" i="8" s="1"/>
  <c r="R103" i="8"/>
  <c r="S99" i="8"/>
  <c r="N101" i="8" s="1"/>
  <c r="O101" i="8" s="1"/>
  <c r="C97" i="8"/>
  <c r="H99" i="8"/>
  <c r="C101" i="8" s="1"/>
  <c r="D101" i="8" s="1"/>
  <c r="G103" i="8"/>
  <c r="R72" i="8"/>
  <c r="S68" i="8"/>
  <c r="N70" i="8" s="1"/>
  <c r="U70" i="8" s="1"/>
  <c r="C70" i="8"/>
  <c r="H72" i="8"/>
  <c r="C74" i="8" s="1"/>
  <c r="D74" i="8" s="1"/>
  <c r="G76" i="8"/>
  <c r="N43" i="8"/>
  <c r="U43" i="8" s="1"/>
  <c r="S45" i="8"/>
  <c r="N47" i="8" s="1"/>
  <c r="O47" i="8" s="1"/>
  <c r="R49" i="8"/>
  <c r="C43" i="8"/>
  <c r="J43" i="8" s="1"/>
  <c r="G49" i="8"/>
  <c r="H45" i="8"/>
  <c r="C47" i="8" s="1"/>
  <c r="D47" i="8" s="1"/>
  <c r="S18" i="8"/>
  <c r="R22" i="8"/>
  <c r="D97" i="8" l="1"/>
  <c r="I97" i="8" s="1"/>
  <c r="J97" i="8"/>
  <c r="D70" i="8"/>
  <c r="I70" i="8" s="1"/>
  <c r="J70" i="8"/>
  <c r="O97" i="8"/>
  <c r="T97" i="8" s="1"/>
  <c r="O70" i="8"/>
  <c r="T70" i="8" s="1"/>
  <c r="O43" i="8"/>
  <c r="T43" i="8" s="1"/>
  <c r="D43" i="8"/>
  <c r="I43" i="8" s="1"/>
  <c r="G22" i="8"/>
  <c r="H18" i="8"/>
  <c r="C20" i="8" s="1"/>
  <c r="D20" i="8" s="1"/>
  <c r="D16" i="8"/>
  <c r="I16" i="8" s="1"/>
  <c r="O14" i="7"/>
  <c r="R14" i="7" s="1"/>
  <c r="A14" i="7"/>
  <c r="AX16" i="7"/>
  <c r="AY16" i="7"/>
  <c r="AZ16" i="7"/>
  <c r="AZ15" i="7"/>
  <c r="AY15" i="7"/>
  <c r="AX15" i="7"/>
  <c r="AL12" i="7"/>
  <c r="AR12" i="7" s="1"/>
  <c r="AK12" i="7"/>
  <c r="AJ12" i="7"/>
  <c r="AQ12" i="7" s="1"/>
  <c r="AL14" i="7"/>
  <c r="AR14" i="7" s="1"/>
  <c r="AK14" i="7"/>
  <c r="AJ14" i="7"/>
  <c r="AQ14" i="7" s="1"/>
  <c r="AX11" i="7"/>
  <c r="AY11" i="7"/>
  <c r="AZ11" i="7"/>
  <c r="AH9" i="7"/>
  <c r="AI9" i="7"/>
  <c r="BY9" i="7"/>
  <c r="BZ9" i="7" s="1"/>
  <c r="AL11" i="7"/>
  <c r="AR11" i="7" s="1"/>
  <c r="AJ11" i="7"/>
  <c r="AQ11" i="7" s="1"/>
  <c r="AK11" i="7"/>
  <c r="AW14" i="7"/>
  <c r="AJ10" i="7"/>
  <c r="AQ10" i="7" s="1"/>
  <c r="AK10" i="7"/>
  <c r="AL10" i="7"/>
  <c r="AR10" i="7" s="1"/>
  <c r="AW12" i="7"/>
  <c r="AJ13" i="7"/>
  <c r="AQ13" i="7" s="1"/>
  <c r="AK13" i="7"/>
  <c r="AL13" i="7"/>
  <c r="AR13" i="7" s="1"/>
  <c r="AK15" i="7"/>
  <c r="AJ15" i="7"/>
  <c r="AQ15" i="7" s="1"/>
  <c r="AL15" i="7"/>
  <c r="AR15" i="7" s="1"/>
  <c r="AV8" i="7"/>
  <c r="AZ13" i="7"/>
  <c r="AY13" i="7"/>
  <c r="AX13" i="7"/>
  <c r="AX10" i="7"/>
  <c r="AY10" i="7"/>
  <c r="AZ10" i="7"/>
  <c r="AI8" i="7"/>
  <c r="AH8" i="7"/>
  <c r="BY8" i="7"/>
  <c r="BZ8" i="7" s="1"/>
  <c r="AW9" i="7"/>
  <c r="AV9" i="7"/>
  <c r="S22" i="8"/>
  <c r="N24" i="8" s="1"/>
  <c r="O24" i="8" s="1"/>
  <c r="R26" i="8"/>
  <c r="S26" i="8" s="1"/>
  <c r="S27" i="8" s="1"/>
  <c r="N20" i="8"/>
  <c r="O20" i="8" s="1"/>
  <c r="AM16" i="7"/>
  <c r="AM17" i="7" s="1"/>
  <c r="AM18" i="7" s="1"/>
  <c r="AM19" i="7" s="1"/>
  <c r="AM20" i="7" s="1"/>
  <c r="AM21" i="7" s="1"/>
  <c r="AM22" i="7" s="1"/>
  <c r="AM23" i="7" s="1"/>
  <c r="AM24" i="7" s="1"/>
  <c r="AM25" i="7" s="1"/>
  <c r="AM26" i="7" s="1"/>
  <c r="AM27" i="7" s="1"/>
  <c r="AM28" i="7" s="1"/>
  <c r="AM29" i="7" s="1"/>
  <c r="AM30" i="7" s="1"/>
  <c r="AM31" i="7" s="1"/>
  <c r="AM32" i="7" s="1"/>
  <c r="AM33" i="7" s="1"/>
  <c r="AM34" i="7" s="1"/>
  <c r="AM35" i="7" s="1"/>
  <c r="AM36" i="7" s="1"/>
  <c r="AM37" i="7" s="1"/>
  <c r="AM38" i="7" s="1"/>
  <c r="AM39" i="7" s="1"/>
  <c r="AM40" i="7" s="1"/>
  <c r="AM41" i="7" s="1"/>
  <c r="AM42" i="7" s="1"/>
  <c r="AM43" i="7" s="1"/>
  <c r="AM44" i="7" s="1"/>
  <c r="AM45" i="7" s="1"/>
  <c r="AM46" i="7" s="1"/>
  <c r="AM47" i="7" s="1"/>
  <c r="AM48" i="7" s="1"/>
  <c r="AM49" i="7" s="1"/>
  <c r="AM50" i="7" s="1"/>
  <c r="AM51" i="7" s="1"/>
  <c r="AM52" i="7" s="1"/>
  <c r="AM53" i="7" s="1"/>
  <c r="AM54" i="7" s="1"/>
  <c r="AM55" i="7" s="1"/>
  <c r="AM56" i="7" s="1"/>
  <c r="AM57" i="7" s="1"/>
  <c r="AM58" i="7" s="1"/>
  <c r="AM59" i="7" s="1"/>
  <c r="AM60" i="7" s="1"/>
  <c r="AM61" i="7" s="1"/>
  <c r="AM62" i="7" s="1"/>
  <c r="AM63" i="7" s="1"/>
  <c r="AM64" i="7" s="1"/>
  <c r="AM65" i="7" s="1"/>
  <c r="AM66" i="7" s="1"/>
  <c r="AM67" i="7" s="1"/>
  <c r="S103" i="8"/>
  <c r="N105" i="8" s="1"/>
  <c r="O105" i="8" s="1"/>
  <c r="R107" i="8"/>
  <c r="S107" i="8" s="1"/>
  <c r="H103" i="8"/>
  <c r="C105" i="8" s="1"/>
  <c r="D105" i="8" s="1"/>
  <c r="G107" i="8"/>
  <c r="H107" i="8" s="1"/>
  <c r="H108" i="8" s="1"/>
  <c r="S72" i="8"/>
  <c r="N74" i="8" s="1"/>
  <c r="O74" i="8" s="1"/>
  <c r="R76" i="8"/>
  <c r="H76" i="8"/>
  <c r="C78" i="8" s="1"/>
  <c r="D78" i="8" s="1"/>
  <c r="G80" i="8"/>
  <c r="H80" i="8" s="1"/>
  <c r="S49" i="8"/>
  <c r="N51" i="8" s="1"/>
  <c r="O51" i="8" s="1"/>
  <c r="R53" i="8"/>
  <c r="S53" i="8" s="1"/>
  <c r="H49" i="8"/>
  <c r="C51" i="8" s="1"/>
  <c r="D51" i="8" s="1"/>
  <c r="G53" i="8"/>
  <c r="H53" i="8" s="1"/>
  <c r="H54" i="8" s="1"/>
  <c r="G26" i="8" l="1"/>
  <c r="H26" i="8" s="1"/>
  <c r="H22" i="8"/>
  <c r="C24" i="8" s="1"/>
  <c r="D24" i="8" s="1"/>
  <c r="A15" i="7"/>
  <c r="O15" i="7"/>
  <c r="R15" i="7" s="1"/>
  <c r="V22" i="7" s="1"/>
  <c r="W22" i="7" s="1"/>
  <c r="AX12" i="7"/>
  <c r="AZ12" i="7"/>
  <c r="AY12" i="7"/>
  <c r="AX14" i="7"/>
  <c r="AY14" i="7"/>
  <c r="AZ14" i="7"/>
  <c r="AK8" i="7"/>
  <c r="AJ8" i="7"/>
  <c r="AQ8" i="7" s="1"/>
  <c r="AL8" i="7"/>
  <c r="AR8" i="7" s="1"/>
  <c r="AW8" i="7"/>
  <c r="AK9" i="7"/>
  <c r="AL9" i="7"/>
  <c r="AR9" i="7" s="1"/>
  <c r="AJ9" i="7"/>
  <c r="AQ9" i="7" s="1"/>
  <c r="AX9" i="7"/>
  <c r="AY9" i="7"/>
  <c r="AZ9" i="7"/>
  <c r="H81" i="8"/>
  <c r="S108" i="8"/>
  <c r="R80" i="8"/>
  <c r="S80" i="8" s="1"/>
  <c r="S76" i="8"/>
  <c r="N78" i="8" s="1"/>
  <c r="O78" i="8" s="1"/>
  <c r="S54" i="8"/>
  <c r="H27" i="8" l="1"/>
  <c r="V16" i="7"/>
  <c r="W16" i="7" s="1"/>
  <c r="V45" i="7"/>
  <c r="W45" i="7" s="1"/>
  <c r="V36" i="7"/>
  <c r="W36" i="7" s="1"/>
  <c r="V20" i="7"/>
  <c r="W20" i="7" s="1"/>
  <c r="V66" i="7"/>
  <c r="W66" i="7" s="1"/>
  <c r="V32" i="7"/>
  <c r="W32" i="7" s="1"/>
  <c r="V26" i="7"/>
  <c r="W26" i="7" s="1"/>
  <c r="V25" i="7"/>
  <c r="W25" i="7" s="1"/>
  <c r="V30" i="7"/>
  <c r="W30" i="7" s="1"/>
  <c r="V24" i="7"/>
  <c r="W24" i="7" s="1"/>
  <c r="A16" i="7"/>
  <c r="O16" i="7"/>
  <c r="V46" i="7"/>
  <c r="W46" i="7" s="1"/>
  <c r="V29" i="7"/>
  <c r="W29" i="7" s="1"/>
  <c r="V39" i="7"/>
  <c r="W39" i="7" s="1"/>
  <c r="V48" i="7"/>
  <c r="W48" i="7" s="1"/>
  <c r="V55" i="7"/>
  <c r="W55" i="7" s="1"/>
  <c r="V41" i="7"/>
  <c r="W41" i="7" s="1"/>
  <c r="V15" i="7"/>
  <c r="W15" i="7" s="1"/>
  <c r="V53" i="7"/>
  <c r="W53" i="7" s="1"/>
  <c r="V21" i="7"/>
  <c r="W21" i="7" s="1"/>
  <c r="V35" i="7"/>
  <c r="W35" i="7" s="1"/>
  <c r="V18" i="7"/>
  <c r="W18" i="7" s="1"/>
  <c r="V52" i="7"/>
  <c r="W52" i="7" s="1"/>
  <c r="V44" i="7"/>
  <c r="W44" i="7" s="1"/>
  <c r="V54" i="7"/>
  <c r="W54" i="7" s="1"/>
  <c r="V11" i="7"/>
  <c r="W11" i="7" s="1"/>
  <c r="V19" i="7"/>
  <c r="W19" i="7" s="1"/>
  <c r="V49" i="7"/>
  <c r="W49" i="7" s="1"/>
  <c r="V42" i="7"/>
  <c r="W42" i="7" s="1"/>
  <c r="V43" i="7"/>
  <c r="W43" i="7" s="1"/>
  <c r="V63" i="7"/>
  <c r="W63" i="7" s="1"/>
  <c r="V50" i="7"/>
  <c r="W50" i="7" s="1"/>
  <c r="V13" i="7"/>
  <c r="W13" i="7" s="1"/>
  <c r="V37" i="7"/>
  <c r="W37" i="7" s="1"/>
  <c r="V67" i="7"/>
  <c r="W67" i="7" s="1"/>
  <c r="V38" i="7"/>
  <c r="W38" i="7" s="1"/>
  <c r="V31" i="7"/>
  <c r="W31" i="7" s="1"/>
  <c r="V27" i="7"/>
  <c r="W27" i="7" s="1"/>
  <c r="V23" i="7"/>
  <c r="W23" i="7" s="1"/>
  <c r="V8" i="7"/>
  <c r="W8" i="7" s="1"/>
  <c r="V57" i="7"/>
  <c r="W57" i="7" s="1"/>
  <c r="V60" i="7"/>
  <c r="W60" i="7" s="1"/>
  <c r="V56" i="7"/>
  <c r="W56" i="7" s="1"/>
  <c r="V9" i="7"/>
  <c r="W9" i="7" s="1"/>
  <c r="V59" i="7"/>
  <c r="W59" i="7" s="1"/>
  <c r="V58" i="7"/>
  <c r="W58" i="7" s="1"/>
  <c r="V33" i="7"/>
  <c r="W33" i="7" s="1"/>
  <c r="V61" i="7"/>
  <c r="W61" i="7" s="1"/>
  <c r="V10" i="7"/>
  <c r="W10" i="7" s="1"/>
  <c r="V64" i="7"/>
  <c r="W64" i="7" s="1"/>
  <c r="V28" i="7"/>
  <c r="W28" i="7" s="1"/>
  <c r="V62" i="7"/>
  <c r="W62" i="7" s="1"/>
  <c r="V51" i="7"/>
  <c r="W51" i="7" s="1"/>
  <c r="V12" i="7"/>
  <c r="W12" i="7" s="1"/>
  <c r="V47" i="7"/>
  <c r="W47" i="7" s="1"/>
  <c r="V34" i="7"/>
  <c r="W34" i="7" s="1"/>
  <c r="V65" i="7"/>
  <c r="W65" i="7" s="1"/>
  <c r="V17" i="7"/>
  <c r="W17" i="7" s="1"/>
  <c r="V40" i="7"/>
  <c r="W40" i="7" s="1"/>
  <c r="V14" i="7"/>
  <c r="W14" i="7" s="1"/>
  <c r="AZ8" i="7"/>
  <c r="AY8" i="7"/>
  <c r="AX8" i="7"/>
  <c r="S81" i="8"/>
  <c r="X19" i="7" l="1"/>
  <c r="X65" i="7"/>
  <c r="X59" i="7"/>
  <c r="X31" i="7"/>
  <c r="X54" i="7"/>
  <c r="X51" i="7"/>
  <c r="X57" i="7"/>
  <c r="X13" i="7"/>
  <c r="X42" i="7"/>
  <c r="X35" i="7"/>
  <c r="X41" i="7"/>
  <c r="X29" i="7"/>
  <c r="A17" i="7"/>
  <c r="O17" i="7"/>
  <c r="X26" i="7"/>
  <c r="X36" i="7"/>
  <c r="X14" i="7"/>
  <c r="X34" i="7"/>
  <c r="X62" i="7"/>
  <c r="X61" i="7"/>
  <c r="X9" i="7"/>
  <c r="X8" i="7"/>
  <c r="X38" i="7"/>
  <c r="X50" i="7"/>
  <c r="X49" i="7"/>
  <c r="X44" i="7"/>
  <c r="X21" i="7"/>
  <c r="X55" i="7"/>
  <c r="X46" i="7"/>
  <c r="X24" i="7"/>
  <c r="X32" i="7"/>
  <c r="X45" i="7"/>
  <c r="X52" i="7"/>
  <c r="X53" i="7"/>
  <c r="X48" i="7"/>
  <c r="X30" i="7"/>
  <c r="X66" i="7"/>
  <c r="X16" i="7"/>
  <c r="X10" i="7"/>
  <c r="X40" i="7"/>
  <c r="X47" i="7"/>
  <c r="X28" i="7"/>
  <c r="X33" i="7"/>
  <c r="X56" i="7"/>
  <c r="X23" i="7"/>
  <c r="X67" i="7"/>
  <c r="X63" i="7"/>
  <c r="X17" i="7"/>
  <c r="X12" i="7"/>
  <c r="X64" i="7"/>
  <c r="X58" i="7"/>
  <c r="X60" i="7"/>
  <c r="X27" i="7"/>
  <c r="X37" i="7"/>
  <c r="X43" i="7"/>
  <c r="X11" i="7"/>
  <c r="X18" i="7"/>
  <c r="X15" i="7"/>
  <c r="X39" i="7"/>
  <c r="X25" i="7"/>
  <c r="X20" i="7"/>
  <c r="X22" i="7"/>
  <c r="A18" i="7" l="1"/>
  <c r="O18" i="7"/>
  <c r="O19" i="7" l="1"/>
  <c r="A19" i="7"/>
  <c r="A20" i="7" l="1"/>
  <c r="O20" i="7"/>
  <c r="O21" i="7" l="1"/>
  <c r="A21" i="7"/>
  <c r="A22" i="7" l="1"/>
  <c r="O22" i="7"/>
  <c r="O23" i="7" l="1"/>
  <c r="A23" i="7"/>
  <c r="A24" i="7" l="1"/>
  <c r="O24" i="7"/>
  <c r="A25" i="7" l="1"/>
  <c r="O25" i="7"/>
  <c r="O26" i="7" l="1"/>
  <c r="A26" i="7"/>
  <c r="O27" i="7" l="1"/>
  <c r="A27" i="7"/>
  <c r="A28" i="7" l="1"/>
  <c r="O28" i="7"/>
  <c r="A29" i="7" l="1"/>
  <c r="O29" i="7"/>
  <c r="O30" i="7" l="1"/>
  <c r="A30" i="7"/>
  <c r="O31" i="7" l="1"/>
  <c r="A31" i="7"/>
  <c r="A32" i="7" l="1"/>
  <c r="O32" i="7"/>
  <c r="A33" i="7" l="1"/>
  <c r="O33" i="7"/>
  <c r="O34" i="7" l="1"/>
  <c r="A34" i="7"/>
  <c r="O35" i="7" l="1"/>
  <c r="A35" i="7"/>
  <c r="O36" i="7" l="1"/>
  <c r="A36" i="7"/>
  <c r="O37" i="7" l="1"/>
  <c r="A37" i="7"/>
  <c r="O38" i="7" l="1"/>
  <c r="A38" i="7"/>
  <c r="O39" i="7" l="1"/>
  <c r="A39" i="7"/>
  <c r="A40" i="7" l="1"/>
  <c r="O40" i="7"/>
  <c r="O41" i="7" l="1"/>
  <c r="A41" i="7"/>
  <c r="O42" i="7" l="1"/>
  <c r="A42" i="7"/>
  <c r="O43" i="7" l="1"/>
  <c r="A43" i="7"/>
  <c r="A44" i="7" l="1"/>
  <c r="O44" i="7"/>
  <c r="A45" i="7" l="1"/>
  <c r="O45" i="7"/>
  <c r="A46" i="7" l="1"/>
  <c r="O46" i="7"/>
  <c r="O47" i="7" l="1"/>
  <c r="A47" i="7"/>
  <c r="O48" i="7" l="1"/>
  <c r="A48" i="7"/>
  <c r="A49" i="7" l="1"/>
  <c r="O49" i="7"/>
  <c r="O50" i="7" l="1"/>
  <c r="A50" i="7"/>
  <c r="A51" i="7" l="1"/>
  <c r="O51" i="7"/>
  <c r="O52" i="7" l="1"/>
  <c r="A52" i="7"/>
  <c r="A53" i="7" l="1"/>
  <c r="O53" i="7"/>
  <c r="O54" i="7" l="1"/>
  <c r="A54" i="7"/>
  <c r="A55" i="7" l="1"/>
  <c r="O55" i="7"/>
  <c r="O56" i="7" l="1"/>
  <c r="A56" i="7"/>
  <c r="A57" i="7" l="1"/>
  <c r="O57" i="7"/>
  <c r="A58" i="7" l="1"/>
  <c r="O58" i="7"/>
  <c r="O59" i="7" l="1"/>
  <c r="A59" i="7"/>
  <c r="O60" i="7" l="1"/>
  <c r="A60" i="7"/>
  <c r="A61" i="7" l="1"/>
  <c r="O61" i="7"/>
  <c r="A62" i="7" l="1"/>
  <c r="O62" i="7"/>
  <c r="O63" i="7" l="1"/>
  <c r="A63" i="7"/>
  <c r="O64" i="7" l="1"/>
  <c r="A64" i="7"/>
  <c r="A65" i="7" l="1"/>
  <c r="O65" i="7"/>
  <c r="A66" i="7" l="1"/>
  <c r="O66" i="7"/>
  <c r="O67" i="7" l="1"/>
  <c r="A67" i="7"/>
</calcChain>
</file>

<file path=xl/sharedStrings.xml><?xml version="1.0" encoding="utf-8"?>
<sst xmlns="http://schemas.openxmlformats.org/spreadsheetml/2006/main" count="840" uniqueCount="139">
  <si>
    <t>VW</t>
  </si>
  <si>
    <t>DF</t>
  </si>
  <si>
    <t>GF</t>
  </si>
  <si>
    <t>MOYENNE</t>
  </si>
  <si>
    <t>TOT</t>
  </si>
  <si>
    <t>CAR.</t>
  </si>
  <si>
    <t>-</t>
  </si>
  <si>
    <t>CAR</t>
  </si>
  <si>
    <t>NF</t>
  </si>
  <si>
    <t>Instappen op competitiemoyenne als startmoyenne</t>
  </si>
  <si>
    <t>Is er geen competitiemoyenne bekend dan PK moyenne</t>
  </si>
  <si>
    <t>Rangschikking:</t>
  </si>
  <si>
    <t>WP</t>
  </si>
  <si>
    <t>FIN</t>
  </si>
  <si>
    <t>CAR%</t>
  </si>
  <si>
    <t>MOY%</t>
  </si>
  <si>
    <t>JA</t>
  </si>
  <si>
    <t>NEE</t>
  </si>
  <si>
    <t>PARTIJEN</t>
  </si>
  <si>
    <t>MOY.
%</t>
  </si>
  <si>
    <t>CAR.
%</t>
  </si>
  <si>
    <t>BRT.</t>
  </si>
  <si>
    <t>MOY.</t>
  </si>
  <si>
    <t>TE M.
CAR.</t>
  </si>
  <si>
    <t>vervolgens</t>
  </si>
  <si>
    <t>HS%</t>
  </si>
  <si>
    <t>BRT</t>
  </si>
  <si>
    <t>Uitgangspunt: ken een zwaarte aan het startmoy. toe, om te voorkomen dat het idee ontstaat goed spelen wordt bestraft</t>
  </si>
  <si>
    <t>PNT R</t>
  </si>
  <si>
    <t>NR.</t>
  </si>
  <si>
    <t>BONDSNR.</t>
  </si>
  <si>
    <t>NAAM</t>
  </si>
  <si>
    <t>VERENIGING</t>
  </si>
  <si>
    <t>BEGIN MOY.</t>
  </si>
  <si>
    <t>ONDERGRENS</t>
  </si>
  <si>
    <t>P.PNT.</t>
  </si>
  <si>
    <t>MOY.%</t>
  </si>
  <si>
    <t>CAR.%</t>
  </si>
  <si>
    <t>van</t>
  </si>
  <si>
    <t>tot</t>
  </si>
  <si>
    <t>ZWAARTE</t>
  </si>
  <si>
    <t>MOY</t>
  </si>
  <si>
    <t>START</t>
  </si>
  <si>
    <t>GEM.</t>
  </si>
  <si>
    <t>TOT.</t>
  </si>
  <si>
    <t>ALG.</t>
  </si>
  <si>
    <t>%</t>
  </si>
  <si>
    <t>Is er geen moyenne bekend dan op verzoek, en het moy. van VW 1 op 1 (dus zonder zwaarte toekenning) overnemen mits hoger dan moy. op verzoek</t>
  </si>
  <si>
    <t>De zwaarte toekenning geld dus alleen voor spelers aan wie een officieel startmoyenne kan worden toegekend.</t>
  </si>
  <si>
    <t>De gele cellen bevatten formules</t>
  </si>
  <si>
    <t>RANGS. DF</t>
  </si>
  <si>
    <t>NIET GEPLAATST</t>
  </si>
  <si>
    <t>GEPLAATST VOOR FINALE (Beste 8 spelers)</t>
  </si>
  <si>
    <t>Officieel</t>
  </si>
  <si>
    <t>BOVENGREN</t>
  </si>
  <si>
    <t>De wiitte (blanke) cellen zijn invulbaar</t>
  </si>
  <si>
    <t>RANKING BEPALING OP BASIS VAN DE VOORWEDSTRIJDEN</t>
  </si>
  <si>
    <t>Laat bij een gelijke rankingstand het moy% de doosrslag geven</t>
  </si>
  <si>
    <t>#</t>
  </si>
  <si>
    <t>ZWAARTETOEKENNING</t>
  </si>
  <si>
    <t>Voor de rangschikking van de VW gebruik BLAD VOORWEDSTRIJDEN</t>
  </si>
  <si>
    <t>STEUNSERIE %</t>
  </si>
  <si>
    <t>ALG. MOY NA VW</t>
  </si>
  <si>
    <t>CAR,</t>
  </si>
  <si>
    <t># partijen districtsfinale</t>
  </si>
  <si>
    <t># partijen gewestelijke finale</t>
  </si>
  <si>
    <t>DAMES</t>
  </si>
  <si>
    <t>CAR%
RNK</t>
  </si>
  <si>
    <t>MOYENNETABELLEN C KLASSE (C4; C3; C2; C1; DAMES (C5); COMBI C4-C3)</t>
  </si>
  <si>
    <t>C4</t>
  </si>
  <si>
    <t>C3</t>
  </si>
  <si>
    <t>C2</t>
  </si>
  <si>
    <t>C1</t>
  </si>
  <si>
    <t>LIBRE  5e Klasse</t>
  </si>
  <si>
    <t>DAMES 2e Klasse</t>
  </si>
  <si>
    <t># PARTIJEN</t>
  </si>
  <si>
    <t>NSZ</t>
  </si>
  <si>
    <t>DISTRICT</t>
  </si>
  <si>
    <t>OG</t>
  </si>
  <si>
    <t>ALGEMEEN GEMIDDELDE NA NF</t>
  </si>
  <si>
    <t>ALGEMEEN GEMIDDELDE NA VW</t>
  </si>
  <si>
    <t>ALGEMEEN GEMIDDELDE NA DF</t>
  </si>
  <si>
    <t>ALGEMEEN GEMIDDELDE NA GF</t>
  </si>
  <si>
    <t>ZWAARTE TOEKENNING MITS OFFICIEEL</t>
  </si>
  <si>
    <t>STARTGEMIDDELDE</t>
  </si>
  <si>
    <t>RES. VW</t>
  </si>
  <si>
    <t>RES. DF</t>
  </si>
  <si>
    <t>RES. GF</t>
  </si>
  <si>
    <t>RES. NF</t>
  </si>
  <si>
    <t>OFF</t>
  </si>
  <si>
    <t>PK STARTGEMIDDELDE NIEUWE SEIZOEN</t>
  </si>
  <si>
    <t>SPELER/SPEELSTER</t>
  </si>
  <si>
    <t>GEWEST</t>
  </si>
  <si>
    <t>B.NR.</t>
  </si>
  <si>
    <t>INTERVALSYSTEEM</t>
  </si>
  <si>
    <t>SPELSOORT &amp; KLASSE</t>
  </si>
  <si>
    <t>ALG.
GEM.</t>
  </si>
  <si>
    <t>RANG-
SCHIKKING</t>
  </si>
  <si>
    <t>TE M.</t>
  </si>
  <si>
    <t>WN - WEST NEDERLAND</t>
  </si>
  <si>
    <t>MN - MIDDEN NEDERLAND</t>
  </si>
  <si>
    <t>NON - NOORD OOST NEDERLAND</t>
  </si>
  <si>
    <t>ZN - ZUID NEDERLAND</t>
  </si>
  <si>
    <t>KNBB-KVC INTERVALSYSTEEM PERSOONLIJKE KAMPIOENSCHAPPEN</t>
  </si>
  <si>
    <t>INVULCELLEN</t>
  </si>
  <si>
    <t>FORMULEVELDEN</t>
  </si>
  <si>
    <t>RESERVE (Nrs 9 en 10)</t>
  </si>
  <si>
    <t># partijen natinale finale</t>
  </si>
  <si>
    <t>DE ZOGENAAMDE ZWAARTETOEKENNING ALLEEN TOEPASSEN VOOR DE BEREKENING VAN HET
ALG. GEMIDDELDE VOOR HET VERVOLG OF VOOR HET PK GEMIDDELDE VAN HET VOLGEND SEIZOEN !!!</t>
  </si>
  <si>
    <t># PARTIJEN VOORWEDSTRIJDEN</t>
  </si>
  <si>
    <t>TOTAALOVERZICHT</t>
  </si>
  <si>
    <t>TABBLAD</t>
  </si>
  <si>
    <t>V1</t>
  </si>
  <si>
    <t>ZWAARTETEOEKENNING TOEGEVOEGD WANNEER MEN EEN DIRECTE DF SPEELT</t>
  </si>
  <si>
    <t>VERDERE CORRECTIES IN OPMAAK AANGEBRACHT</t>
  </si>
  <si>
    <t>PLANNEN</t>
  </si>
  <si>
    <t>TABBLAD VOOR ALLEEN DF TOEVOEGEN</t>
  </si>
  <si>
    <t>TABBLAD VOOR ALLEEN HET VERWERKEN VAN EEN FINALE (DF/GF/NF) TOEVOEGEN</t>
  </si>
  <si>
    <t>OPMERKINGEN VAN GEBRUIKERS VERWERKEN</t>
  </si>
  <si>
    <t>OOK ALS XLS BESTAND EN ODS BESTAND (OPEN OFFICE) DELEN INDIEN MOGELIJK</t>
  </si>
  <si>
    <t>KOPPELING NAAR BIJBEHORENDE INSTRUCTIE AANBRENGEN</t>
  </si>
  <si>
    <t>INSTRUCTIE VAN HET EXCEL PROGRAMMA TOEVOEGEN</t>
  </si>
  <si>
    <t>NB</t>
  </si>
  <si>
    <t>OPMERKINGEN OVER DIT PROGRAMMA; PUNTEN TER VERBETERING ETC. ZIJN ZONDER MEER WELKOM.</t>
  </si>
  <si>
    <t>DEMPING FACTOR</t>
  </si>
  <si>
    <t>P</t>
  </si>
  <si>
    <t>INDIEN AANVANGSGEMIDDELDE OFFICIEEL EN BINNE DE GRENZEN IS ER ALTIJD SPRAKE VAN UITGESTELDE PROMOTIE</t>
  </si>
  <si>
    <t>VERSIE</t>
  </si>
  <si>
    <t>DOM, DOM , ONZE WELGEMEENDE EXCUSES HIERVOOR !</t>
  </si>
  <si>
    <t>FINALEOVERZICHT</t>
  </si>
  <si>
    <t>DIT KAN WAT VERWARRING GEVEN QUA DATA; BEPAALDE KOLMMEN KUNNEN ECHTER VERBORGEN WORDEN</t>
  </si>
  <si>
    <t>VOORGAANDE VERSIE HERSTELD + VERDERE CORRECTIES IN OPMAAK AANGEBRACHT EN ZWAARTETOEKENNING TOEGEVOEGD WANNEER MEN EEN DIRECTE DF SPEELT</t>
  </si>
  <si>
    <t>TABBLAD VOOR ALLEEN VOORWEDSTRIJDEN TOEGEVOEGD</t>
  </si>
  <si>
    <t>DEZE VERSIE BLEEK HINDERLIJKE FOUTEN TE BEVATTEN. PER ONGELUK WAS DEZE VERSIE DOOR EEN OUD HERSTELBESTAND VERVANGEN DIT WAS HELAAS NIET DIRECT OPGEMERKT</t>
  </si>
  <si>
    <t>FORMULE VOOR BEPALEN AANTAL TE MAKEN CARAMBOLES HERSTELD. DEZE BLEEK DOOR EEN KOPIEERAKTIE TE ZIJN OVERSCHREVEN</t>
  </si>
  <si>
    <t>OORSPRONKELIJKE BEDOELING WAS OM DIT DOOR BILJARTPOINT TE LATEN REGELEN HELAAS IS DAT NIET GELUKT VANDAAR DIT EXCELBESTAND</t>
  </si>
  <si>
    <t>ER IS ER VOOR GEKOEZEN OM NU NOG ALLES ZICHTBAAR TE HOUDEN ZODAT MEN KAN ZIEN WAT ER GEBEURT EN HOE HET EEN EN ANDER TOT STAND KOMT</t>
  </si>
  <si>
    <t>V2</t>
  </si>
  <si>
    <t>ENKELE KLEINE VEREBTERINGEN IN OPMAAK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</si>
</sst>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.0000"/>
    <numFmt numFmtId="166" formatCode="0.000"/>
    <numFmt numFmtId="167" formatCode="dd/mm/yy;@"/>
  </numFmts>
  <fonts count="25" x14ac:knownFonts="1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theme="0" tint="-0.1499984740745262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Verdana"/>
      <family val="2"/>
    </font>
    <font>
      <sz val="10"/>
      <name val="Calibri"/>
      <family val="2"/>
    </font>
    <font>
      <sz val="8"/>
      <name val="Verdana"/>
      <family val="2"/>
    </font>
    <font>
      <i/>
      <sz val="10"/>
      <color theme="0" tint="-4.9989318521683403E-2"/>
      <name val="Calibri"/>
      <family val="2"/>
      <scheme val="minor"/>
    </font>
    <font>
      <sz val="7"/>
      <color theme="1"/>
      <name val="Verdana"/>
      <family val="2"/>
    </font>
    <font>
      <sz val="10"/>
      <name val="Calibri Light"/>
      <family val="2"/>
    </font>
    <font>
      <sz val="11"/>
      <name val="Calibri"/>
      <family val="2"/>
    </font>
    <font>
      <sz val="10"/>
      <color theme="1"/>
      <name val="Calibri Light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0" fontId="0" fillId="2" borderId="1" xfId="0" applyFill="1" applyBorder="1" applyAlignment="1" applyProtection="1">
      <alignment horizontal="center"/>
    </xf>
    <xf numFmtId="0" fontId="0" fillId="0" borderId="0" xfId="0" applyAlignment="1" applyProtection="1">
      <protection locked="0"/>
    </xf>
    <xf numFmtId="2" fontId="0" fillId="2" borderId="2" xfId="0" applyNumberForma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14" borderId="1" xfId="0" applyFont="1" applyFill="1" applyBorder="1" applyAlignment="1" applyProtection="1">
      <alignment horizontal="center" vertical="center"/>
      <protection locked="0"/>
    </xf>
    <xf numFmtId="0" fontId="12" fillId="14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14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15" borderId="2" xfId="0" applyFont="1" applyFill="1" applyBorder="1" applyAlignment="1" applyProtection="1">
      <alignment horizontal="center"/>
      <protection locked="0"/>
    </xf>
    <xf numFmtId="0" fontId="8" fillId="15" borderId="1" xfId="0" applyFont="1" applyFill="1" applyBorder="1" applyAlignment="1" applyProtection="1">
      <alignment horizontal="center"/>
      <protection locked="0"/>
    </xf>
    <xf numFmtId="0" fontId="12" fillId="14" borderId="1" xfId="2" applyFont="1" applyFill="1" applyBorder="1" applyAlignment="1" applyProtection="1">
      <alignment horizontal="center" wrapText="1"/>
      <protection locked="0"/>
    </xf>
    <xf numFmtId="0" fontId="12" fillId="0" borderId="1" xfId="2" applyFont="1" applyFill="1" applyBorder="1" applyAlignment="1" applyProtection="1">
      <alignment horizontal="center" wrapText="1"/>
      <protection locked="0"/>
    </xf>
    <xf numFmtId="0" fontId="12" fillId="15" borderId="1" xfId="2" applyFont="1" applyFill="1" applyBorder="1" applyAlignment="1" applyProtection="1">
      <alignment horizontal="center" wrapText="1"/>
      <protection locked="0"/>
    </xf>
    <xf numFmtId="0" fontId="4" fillId="17" borderId="1" xfId="0" applyFont="1" applyFill="1" applyBorder="1" applyAlignment="1" applyProtection="1">
      <alignment horizontal="center" shrinkToFit="1"/>
      <protection locked="0"/>
    </xf>
    <xf numFmtId="0" fontId="4" fillId="5" borderId="3" xfId="0" applyFont="1" applyFill="1" applyBorder="1" applyAlignment="1" applyProtection="1">
      <alignment horizontal="center" shrinkToFit="1"/>
      <protection locked="0"/>
    </xf>
    <xf numFmtId="0" fontId="4" fillId="5" borderId="3" xfId="0" applyFont="1" applyFill="1" applyBorder="1" applyAlignment="1" applyProtection="1">
      <alignment shrinkToFit="1"/>
      <protection locked="0"/>
    </xf>
    <xf numFmtId="0" fontId="4" fillId="3" borderId="3" xfId="0" applyFont="1" applyFill="1" applyBorder="1" applyAlignment="1" applyProtection="1">
      <alignment horizontal="center" shrinkToFit="1"/>
      <protection locked="0"/>
    </xf>
    <xf numFmtId="0" fontId="4" fillId="5" borderId="2" xfId="0" applyFont="1" applyFill="1" applyBorder="1" applyAlignment="1" applyProtection="1">
      <alignment horizontal="center" shrinkToFit="1"/>
      <protection locked="0"/>
    </xf>
    <xf numFmtId="0" fontId="4" fillId="3" borderId="2" xfId="0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Border="1" applyAlignment="1" applyProtection="1">
      <alignment horizontal="center" textRotation="90" shrinkToFit="1"/>
      <protection locked="0"/>
    </xf>
    <xf numFmtId="0" fontId="6" fillId="3" borderId="1" xfId="1" applyFont="1" applyFill="1" applyBorder="1" applyAlignment="1" applyProtection="1">
      <alignment horizontal="center" shrinkToFit="1"/>
      <protection locked="0"/>
    </xf>
    <xf numFmtId="0" fontId="7" fillId="4" borderId="1" xfId="0" applyFont="1" applyFill="1" applyBorder="1" applyAlignment="1" applyProtection="1">
      <alignment horizontal="center" shrinkToFi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19" borderId="1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shrinkToFit="1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2" fontId="10" fillId="3" borderId="3" xfId="0" applyNumberFormat="1" applyFont="1" applyFill="1" applyBorder="1" applyAlignment="1" applyProtection="1">
      <alignment horizontal="center" wrapText="1"/>
      <protection locked="0"/>
    </xf>
    <xf numFmtId="0" fontId="10" fillId="3" borderId="8" xfId="0" applyFont="1" applyFill="1" applyBorder="1" applyAlignment="1" applyProtection="1">
      <alignment horizontal="center" wrapText="1"/>
      <protection locked="0"/>
    </xf>
    <xf numFmtId="0" fontId="10" fillId="3" borderId="8" xfId="0" applyFont="1" applyFill="1" applyBorder="1" applyAlignment="1" applyProtection="1">
      <alignment horizontal="center" shrinkToFit="1"/>
      <protection locked="0"/>
    </xf>
    <xf numFmtId="0" fontId="10" fillId="3" borderId="2" xfId="0" applyFont="1" applyFill="1" applyBorder="1" applyAlignment="1" applyProtection="1">
      <alignment horizontal="center" wrapText="1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2" fontId="10" fillId="3" borderId="2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right"/>
      <protection locked="0"/>
    </xf>
    <xf numFmtId="0" fontId="10" fillId="3" borderId="1" xfId="0" applyFont="1" applyFill="1" applyBorder="1" applyProtection="1"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0" fontId="17" fillId="5" borderId="1" xfId="0" applyFont="1" applyFill="1" applyBorder="1" applyProtection="1">
      <protection locked="0"/>
    </xf>
    <xf numFmtId="2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/>
      <protection locked="0"/>
    </xf>
    <xf numFmtId="2" fontId="10" fillId="0" borderId="0" xfId="0" applyNumberFormat="1" applyFont="1" applyFill="1" applyBorder="1" applyAlignment="1" applyProtection="1">
      <alignment horizontal="center" wrapText="1"/>
      <protection locked="0"/>
    </xf>
    <xf numFmtId="2" fontId="0" fillId="0" borderId="0" xfId="0" applyNumberFormat="1" applyFill="1" applyAlignment="1" applyProtection="1">
      <protection locked="0"/>
    </xf>
    <xf numFmtId="0" fontId="0" fillId="0" borderId="0" xfId="0" applyFill="1" applyAlignment="1" applyProtection="1">
      <protection locked="0"/>
    </xf>
    <xf numFmtId="2" fontId="2" fillId="0" borderId="0" xfId="0" applyNumberFormat="1" applyFont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shrinkToFit="1"/>
      <protection locked="0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6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18" fillId="0" borderId="1" xfId="2" applyFont="1" applyFill="1" applyBorder="1" applyAlignment="1" applyProtection="1">
      <alignment horizontal="center" wrapText="1"/>
      <protection locked="0"/>
    </xf>
    <xf numFmtId="2" fontId="6" fillId="7" borderId="1" xfId="0" applyNumberFormat="1" applyFont="1" applyFill="1" applyBorder="1" applyAlignment="1" applyProtection="1">
      <alignment horizontal="center" vertical="center"/>
      <protection locked="0"/>
    </xf>
    <xf numFmtId="0" fontId="8" fillId="16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8" fillId="15" borderId="1" xfId="2" applyFont="1" applyFill="1" applyBorder="1" applyAlignment="1" applyProtection="1">
      <alignment horizontal="center" wrapText="1"/>
      <protection locked="0"/>
    </xf>
    <xf numFmtId="2" fontId="1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2" fontId="19" fillId="0" borderId="0" xfId="0" applyNumberFormat="1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/>
    <xf numFmtId="0" fontId="2" fillId="0" borderId="0" xfId="0" applyFont="1" applyFill="1" applyAlignment="1" applyProtection="1">
      <alignment horizont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7" fillId="17" borderId="1" xfId="0" applyFont="1" applyFill="1" applyBorder="1" applyAlignment="1" applyProtection="1">
      <alignment horizontal="center" shrinkToFit="1"/>
      <protection locked="0"/>
    </xf>
    <xf numFmtId="2" fontId="6" fillId="17" borderId="1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shrinkToFit="1"/>
      <protection locked="0"/>
    </xf>
    <xf numFmtId="0" fontId="4" fillId="0" borderId="0" xfId="0" applyFont="1" applyAlignment="1" applyProtection="1">
      <alignment horizontal="center" shrinkToFit="1"/>
      <protection locked="0"/>
    </xf>
    <xf numFmtId="0" fontId="4" fillId="11" borderId="1" xfId="0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Border="1" applyAlignment="1" applyProtection="1">
      <alignment horizontal="center" shrinkToFit="1"/>
      <protection locked="0"/>
    </xf>
    <xf numFmtId="2" fontId="6" fillId="7" borderId="1" xfId="0" applyNumberFormat="1" applyFont="1" applyFill="1" applyBorder="1" applyAlignment="1" applyProtection="1">
      <alignment shrinkToFit="1"/>
      <protection locked="0"/>
    </xf>
    <xf numFmtId="0" fontId="7" fillId="12" borderId="1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alignment shrinkToFit="1"/>
      <protection locked="0"/>
    </xf>
    <xf numFmtId="0" fontId="4" fillId="13" borderId="1" xfId="0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 horizontal="center" shrinkToFit="1"/>
      <protection locked="0"/>
    </xf>
    <xf numFmtId="2" fontId="4" fillId="0" borderId="0" xfId="0" applyNumberFormat="1" applyFont="1" applyAlignment="1" applyProtection="1">
      <alignment horizontal="center" shrinkToFit="1"/>
      <protection locked="0"/>
    </xf>
    <xf numFmtId="0" fontId="16" fillId="0" borderId="0" xfId="0" applyFont="1" applyFill="1" applyBorder="1" applyAlignment="1" applyProtection="1">
      <alignment horizontal="center" shrinkToFit="1"/>
      <protection locked="0"/>
    </xf>
    <xf numFmtId="2" fontId="16" fillId="0" borderId="0" xfId="0" applyNumberFormat="1" applyFont="1" applyFill="1" applyBorder="1" applyAlignment="1" applyProtection="1">
      <alignment horizontal="center" shrinkToFit="1"/>
      <protection locked="0"/>
    </xf>
    <xf numFmtId="2" fontId="4" fillId="0" borderId="8" xfId="0" applyNumberFormat="1" applyFont="1" applyFill="1" applyBorder="1" applyAlignment="1" applyProtection="1">
      <alignment horizontal="center" shrinkToFit="1"/>
      <protection locked="0"/>
    </xf>
    <xf numFmtId="0" fontId="4" fillId="0" borderId="8" xfId="0" applyFont="1" applyFill="1" applyBorder="1" applyAlignment="1" applyProtection="1">
      <alignment horizontal="center" shrinkToFit="1"/>
      <protection locked="0"/>
    </xf>
    <xf numFmtId="2" fontId="4" fillId="3" borderId="3" xfId="0" applyNumberFormat="1" applyFont="1" applyFill="1" applyBorder="1" applyAlignment="1" applyProtection="1">
      <alignment horizontal="center" shrinkToFit="1"/>
      <protection locked="0"/>
    </xf>
    <xf numFmtId="0" fontId="4" fillId="5" borderId="2" xfId="0" applyFont="1" applyFill="1" applyBorder="1" applyAlignment="1" applyProtection="1">
      <alignment shrinkToFit="1"/>
      <protection locked="0"/>
    </xf>
    <xf numFmtId="2" fontId="4" fillId="3" borderId="2" xfId="0" applyNumberFormat="1" applyFont="1" applyFill="1" applyBorder="1" applyAlignment="1" applyProtection="1">
      <alignment horizontal="center" shrinkToFit="1"/>
      <protection locked="0"/>
    </xf>
    <xf numFmtId="0" fontId="6" fillId="17" borderId="1" xfId="0" applyFont="1" applyFill="1" applyBorder="1" applyAlignment="1" applyProtection="1">
      <alignment horizontal="center" shrinkToFit="1"/>
      <protection locked="0"/>
    </xf>
    <xf numFmtId="0" fontId="6" fillId="17" borderId="1" xfId="0" applyFont="1" applyFill="1" applyBorder="1" applyAlignment="1" applyProtection="1">
      <alignment shrinkToFit="1"/>
      <protection locked="0"/>
    </xf>
    <xf numFmtId="0" fontId="6" fillId="17" borderId="1" xfId="0" applyFont="1" applyFill="1" applyBorder="1" applyAlignment="1" applyProtection="1">
      <alignment horizontal="left" shrinkToFit="1"/>
      <protection locked="0"/>
    </xf>
    <xf numFmtId="0" fontId="4" fillId="7" borderId="1" xfId="0" applyNumberFormat="1" applyFont="1" applyFill="1" applyBorder="1" applyAlignment="1" applyProtection="1">
      <alignment horizontal="center" shrinkToFit="1"/>
      <protection locked="0"/>
    </xf>
    <xf numFmtId="2" fontId="6" fillId="7" borderId="1" xfId="0" applyNumberFormat="1" applyFont="1" applyFill="1" applyBorder="1" applyAlignment="1" applyProtection="1">
      <alignment horizontal="center" shrinkToFit="1"/>
    </xf>
    <xf numFmtId="0" fontId="6" fillId="7" borderId="1" xfId="0" applyNumberFormat="1" applyFont="1" applyFill="1" applyBorder="1" applyAlignment="1" applyProtection="1">
      <alignment horizontal="center" shrinkToFit="1"/>
      <protection locked="0"/>
    </xf>
    <xf numFmtId="0" fontId="14" fillId="17" borderId="1" xfId="2" applyFont="1" applyFill="1" applyBorder="1" applyAlignment="1" applyProtection="1">
      <alignment horizontal="center" shrinkToFit="1"/>
      <protection locked="0"/>
    </xf>
    <xf numFmtId="0" fontId="14" fillId="17" borderId="2" xfId="2" applyFont="1" applyFill="1" applyBorder="1" applyAlignment="1" applyProtection="1">
      <alignment horizontal="center" shrinkToFit="1"/>
      <protection locked="0"/>
    </xf>
    <xf numFmtId="166" fontId="6" fillId="7" borderId="1" xfId="0" applyNumberFormat="1" applyFont="1" applyFill="1" applyBorder="1" applyAlignment="1" applyProtection="1">
      <alignment horizontal="center" shrinkToFit="1"/>
    </xf>
    <xf numFmtId="0" fontId="6" fillId="7" borderId="1" xfId="0" applyFont="1" applyFill="1" applyBorder="1" applyAlignment="1" applyProtection="1">
      <alignment horizontal="center" shrinkToFit="1"/>
    </xf>
    <xf numFmtId="0" fontId="7" fillId="0" borderId="1" xfId="0" applyFont="1" applyBorder="1" applyAlignment="1" applyProtection="1">
      <alignment horizontal="center" shrinkToFit="1"/>
    </xf>
    <xf numFmtId="0" fontId="7" fillId="0" borderId="0" xfId="0" applyFont="1" applyFill="1" applyBorder="1" applyAlignment="1" applyProtection="1">
      <alignment horizontal="center" shrinkToFit="1"/>
    </xf>
    <xf numFmtId="1" fontId="4" fillId="7" borderId="1" xfId="0" applyNumberFormat="1" applyFont="1" applyFill="1" applyBorder="1" applyAlignment="1" applyProtection="1">
      <alignment horizontal="center" shrinkToFit="1"/>
    </xf>
    <xf numFmtId="0" fontId="4" fillId="7" borderId="1" xfId="0" applyFont="1" applyFill="1" applyBorder="1" applyAlignment="1" applyProtection="1">
      <alignment horizontal="center" shrinkToFit="1"/>
    </xf>
    <xf numFmtId="2" fontId="4" fillId="7" borderId="1" xfId="0" applyNumberFormat="1" applyFont="1" applyFill="1" applyBorder="1" applyAlignment="1" applyProtection="1">
      <alignment horizontal="center" shrinkToFit="1"/>
    </xf>
    <xf numFmtId="166" fontId="4" fillId="7" borderId="1" xfId="0" applyNumberFormat="1" applyFont="1" applyFill="1" applyBorder="1" applyAlignment="1" applyProtection="1">
      <alignment horizontal="center" shrinkToFit="1"/>
    </xf>
    <xf numFmtId="0" fontId="4" fillId="17" borderId="4" xfId="0" applyFont="1" applyFill="1" applyBorder="1" applyAlignment="1" applyProtection="1">
      <alignment horizontal="center" shrinkToFit="1"/>
      <protection locked="0"/>
    </xf>
    <xf numFmtId="2" fontId="4" fillId="0" borderId="5" xfId="0" applyNumberFormat="1" applyFont="1" applyFill="1" applyBorder="1" applyAlignment="1" applyProtection="1">
      <alignment horizontal="center" shrinkToFit="1"/>
      <protection locked="0"/>
    </xf>
    <xf numFmtId="0" fontId="6" fillId="0" borderId="1" xfId="0" applyFont="1" applyBorder="1" applyAlignment="1" applyProtection="1">
      <alignment horizontal="center" shrinkToFit="1"/>
      <protection locked="0"/>
    </xf>
    <xf numFmtId="0" fontId="6" fillId="14" borderId="1" xfId="0" applyFont="1" applyFill="1" applyBorder="1" applyAlignment="1" applyProtection="1">
      <alignment horizontal="center" vertical="center" shrinkToFit="1"/>
      <protection locked="0"/>
    </xf>
    <xf numFmtId="0" fontId="6" fillId="14" borderId="1" xfId="2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shrinkToFit="1"/>
      <protection locked="0"/>
    </xf>
    <xf numFmtId="0" fontId="4" fillId="17" borderId="10" xfId="0" applyFont="1" applyFill="1" applyBorder="1" applyAlignment="1" applyProtection="1">
      <alignment horizontal="center" shrinkToFit="1"/>
      <protection locked="0"/>
    </xf>
    <xf numFmtId="0" fontId="6" fillId="14" borderId="1" xfId="0" applyFont="1" applyFill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2" borderId="1" xfId="0" applyFont="1" applyFill="1" applyBorder="1" applyAlignment="1" applyProtection="1">
      <alignment horizontal="center" shrinkToFit="1"/>
      <protection locked="0"/>
    </xf>
    <xf numFmtId="0" fontId="6" fillId="15" borderId="1" xfId="0" applyFont="1" applyFill="1" applyBorder="1" applyAlignment="1" applyProtection="1">
      <alignment horizontal="center" shrinkToFit="1"/>
      <protection locked="0"/>
    </xf>
    <xf numFmtId="0" fontId="6" fillId="14" borderId="1" xfId="2" applyFont="1" applyFill="1" applyBorder="1" applyAlignment="1" applyProtection="1">
      <alignment horizontal="center" shrinkToFit="1"/>
      <protection locked="0"/>
    </xf>
    <xf numFmtId="0" fontId="6" fillId="0" borderId="1" xfId="2" applyFont="1" applyFill="1" applyBorder="1" applyAlignment="1" applyProtection="1">
      <alignment horizontal="center" shrinkToFit="1"/>
      <protection locked="0"/>
    </xf>
    <xf numFmtId="2" fontId="4" fillId="0" borderId="0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2" fontId="4" fillId="0" borderId="0" xfId="0" applyNumberFormat="1" applyFont="1" applyFill="1" applyBorder="1" applyAlignment="1" applyProtection="1">
      <alignment horizontal="center" shrinkToFit="1"/>
    </xf>
    <xf numFmtId="1" fontId="4" fillId="0" borderId="0" xfId="0" applyNumberFormat="1" applyFont="1" applyFill="1" applyBorder="1" applyAlignment="1" applyProtection="1">
      <alignment horizontal="center" shrinkToFit="1"/>
    </xf>
    <xf numFmtId="0" fontId="4" fillId="0" borderId="0" xfId="0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Border="1" applyAlignment="1" applyProtection="1">
      <alignment shrinkToFit="1"/>
      <protection locked="0"/>
    </xf>
    <xf numFmtId="0" fontId="15" fillId="0" borderId="0" xfId="0" applyFont="1" applyAlignment="1" applyProtection="1">
      <alignment wrapText="1" shrinkToFit="1"/>
      <protection locked="0"/>
    </xf>
    <xf numFmtId="0" fontId="15" fillId="0" borderId="5" xfId="0" applyFont="1" applyBorder="1" applyAlignment="1" applyProtection="1">
      <alignment wrapText="1" shrinkToFit="1"/>
      <protection locked="0"/>
    </xf>
    <xf numFmtId="0" fontId="13" fillId="18" borderId="1" xfId="0" applyFont="1" applyFill="1" applyBorder="1" applyAlignment="1" applyProtection="1">
      <alignment horizontal="center" shrinkToFit="1"/>
    </xf>
    <xf numFmtId="0" fontId="6" fillId="18" borderId="1" xfId="0" applyFont="1" applyFill="1" applyBorder="1" applyAlignment="1" applyProtection="1">
      <alignment horizontal="center" shrinkToFit="1"/>
      <protection locked="0"/>
    </xf>
    <xf numFmtId="0" fontId="4" fillId="18" borderId="1" xfId="0" applyFont="1" applyFill="1" applyBorder="1" applyAlignment="1" applyProtection="1">
      <alignment horizontal="center" shrinkToFit="1"/>
      <protection locked="0"/>
    </xf>
    <xf numFmtId="0" fontId="6" fillId="0" borderId="0" xfId="0" applyFont="1" applyAlignment="1" applyProtection="1">
      <alignment shrinkToFit="1"/>
      <protection locked="0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2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2" fontId="6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16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15" borderId="1" xfId="2" applyFont="1" applyFill="1" applyBorder="1" applyAlignment="1" applyProtection="1">
      <alignment horizontal="center" shrinkToFit="1"/>
      <protection locked="0"/>
    </xf>
    <xf numFmtId="2" fontId="8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right" shrinkToFit="1"/>
      <protection locked="0"/>
    </xf>
    <xf numFmtId="2" fontId="4" fillId="0" borderId="6" xfId="0" applyNumberFormat="1" applyFont="1" applyFill="1" applyBorder="1" applyAlignment="1" applyProtection="1">
      <alignment horizontal="center" shrinkToFit="1"/>
      <protection locked="0"/>
    </xf>
    <xf numFmtId="0" fontId="10" fillId="3" borderId="1" xfId="0" applyFont="1" applyFill="1" applyBorder="1" applyAlignment="1" applyProtection="1">
      <alignment horizontal="right"/>
      <protection locked="0"/>
    </xf>
    <xf numFmtId="2" fontId="10" fillId="3" borderId="3" xfId="0" applyNumberFormat="1" applyFont="1" applyFill="1" applyBorder="1" applyAlignment="1" applyProtection="1">
      <alignment horizontal="center" wrapText="1"/>
      <protection locked="0"/>
    </xf>
    <xf numFmtId="2" fontId="10" fillId="3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167" fontId="4" fillId="0" borderId="0" xfId="0" applyNumberFormat="1" applyFont="1"/>
    <xf numFmtId="0" fontId="20" fillId="0" borderId="1" xfId="0" applyFont="1" applyBorder="1" applyAlignment="1" applyProtection="1">
      <alignment wrapText="1" shrinkToFit="1"/>
      <protection locked="0"/>
    </xf>
    <xf numFmtId="1" fontId="4" fillId="20" borderId="1" xfId="0" applyNumberFormat="1" applyFont="1" applyFill="1" applyBorder="1" applyAlignment="1" applyProtection="1">
      <alignment horizontal="center" shrinkToFit="1"/>
    </xf>
    <xf numFmtId="0" fontId="6" fillId="20" borderId="1" xfId="0" applyNumberFormat="1" applyFont="1" applyFill="1" applyBorder="1" applyAlignment="1" applyProtection="1">
      <alignment horizontal="center" shrinkToFit="1"/>
      <protection locked="0"/>
    </xf>
    <xf numFmtId="0" fontId="5" fillId="6" borderId="0" xfId="0" applyFont="1" applyFill="1" applyBorder="1" applyAlignment="1" applyProtection="1">
      <protection locked="0"/>
    </xf>
    <xf numFmtId="0" fontId="7" fillId="6" borderId="0" xfId="0" applyFont="1" applyFill="1" applyBorder="1" applyAlignment="1" applyProtection="1">
      <alignment shrinkToFit="1"/>
      <protection locked="0"/>
    </xf>
    <xf numFmtId="0" fontId="9" fillId="6" borderId="0" xfId="0" applyFont="1" applyFill="1" applyBorder="1" applyAlignment="1" applyProtection="1">
      <alignment horizontal="center" shrinkToFit="1"/>
      <protection locked="0"/>
    </xf>
    <xf numFmtId="0" fontId="6" fillId="21" borderId="1" xfId="1" applyFont="1" applyFill="1" applyBorder="1" applyAlignment="1" applyProtection="1">
      <alignment horizontal="right" shrinkToFit="1"/>
      <protection locked="0"/>
    </xf>
    <xf numFmtId="0" fontId="6" fillId="21" borderId="1" xfId="1" applyFont="1" applyFill="1" applyBorder="1" applyAlignment="1" applyProtection="1">
      <alignment horizontal="center" shrinkToFit="1"/>
      <protection locked="0"/>
    </xf>
    <xf numFmtId="0" fontId="6" fillId="21" borderId="1" xfId="1" applyFont="1" applyFill="1" applyBorder="1" applyAlignment="1" applyProtection="1">
      <alignment horizontal="left" shrinkToFit="1"/>
      <protection locked="0"/>
    </xf>
    <xf numFmtId="164" fontId="6" fillId="21" borderId="1" xfId="1" applyNumberFormat="1" applyFont="1" applyFill="1" applyBorder="1" applyAlignment="1" applyProtection="1">
      <alignment horizontal="left" shrinkToFit="1"/>
      <protection locked="0"/>
    </xf>
    <xf numFmtId="165" fontId="6" fillId="21" borderId="1" xfId="1" applyNumberFormat="1" applyFont="1" applyFill="1" applyBorder="1" applyAlignment="1" applyProtection="1">
      <alignment horizontal="center" shrinkToFit="1"/>
      <protection locked="0"/>
    </xf>
    <xf numFmtId="2" fontId="6" fillId="21" borderId="1" xfId="1" applyNumberFormat="1" applyFont="1" applyFill="1" applyBorder="1" applyAlignment="1" applyProtection="1">
      <alignment horizontal="center" shrinkToFit="1"/>
      <protection locked="0"/>
    </xf>
    <xf numFmtId="0" fontId="5" fillId="21" borderId="0" xfId="0" applyFont="1" applyFill="1" applyAlignment="1" applyProtection="1">
      <alignment shrinkToFit="1"/>
      <protection locked="0"/>
    </xf>
    <xf numFmtId="0" fontId="4" fillId="2" borderId="3" xfId="0" applyFont="1" applyFill="1" applyBorder="1"/>
    <xf numFmtId="0" fontId="0" fillId="17" borderId="1" xfId="0" applyFill="1" applyBorder="1" applyAlignment="1" applyProtection="1">
      <alignment horizontal="center"/>
      <protection locked="0"/>
    </xf>
    <xf numFmtId="2" fontId="0" fillId="17" borderId="1" xfId="0" applyNumberFormat="1" applyFill="1" applyBorder="1" applyAlignment="1" applyProtection="1"/>
    <xf numFmtId="2" fontId="2" fillId="17" borderId="1" xfId="0" applyNumberFormat="1" applyFont="1" applyFill="1" applyBorder="1" applyAlignment="1" applyProtection="1"/>
    <xf numFmtId="1" fontId="0" fillId="17" borderId="1" xfId="0" applyNumberFormat="1" applyFill="1" applyBorder="1" applyAlignment="1" applyProtection="1">
      <alignment horizontal="center"/>
    </xf>
    <xf numFmtId="0" fontId="0" fillId="17" borderId="1" xfId="0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right"/>
      <protection locked="0"/>
    </xf>
    <xf numFmtId="2" fontId="10" fillId="3" borderId="3" xfId="0" applyNumberFormat="1" applyFont="1" applyFill="1" applyBorder="1" applyAlignment="1" applyProtection="1">
      <alignment horizontal="center" wrapText="1"/>
      <protection locked="0"/>
    </xf>
    <xf numFmtId="2" fontId="10" fillId="3" borderId="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167" fontId="4" fillId="21" borderId="13" xfId="0" applyNumberFormat="1" applyFont="1" applyFill="1" applyBorder="1"/>
    <xf numFmtId="0" fontId="4" fillId="21" borderId="14" xfId="0" applyFont="1" applyFill="1" applyBorder="1"/>
    <xf numFmtId="0" fontId="4" fillId="21" borderId="15" xfId="0" applyFont="1" applyFill="1" applyBorder="1"/>
    <xf numFmtId="167" fontId="4" fillId="21" borderId="18" xfId="0" applyNumberFormat="1" applyFont="1" applyFill="1" applyBorder="1"/>
    <xf numFmtId="0" fontId="4" fillId="21" borderId="19" xfId="0" applyFont="1" applyFill="1" applyBorder="1"/>
    <xf numFmtId="0" fontId="4" fillId="21" borderId="20" xfId="0" applyFont="1" applyFill="1" applyBorder="1"/>
    <xf numFmtId="167" fontId="4" fillId="21" borderId="16" xfId="0" applyNumberFormat="1" applyFont="1" applyFill="1" applyBorder="1"/>
    <xf numFmtId="0" fontId="4" fillId="21" borderId="0" xfId="0" applyFont="1" applyFill="1" applyBorder="1"/>
    <xf numFmtId="0" fontId="4" fillId="21" borderId="17" xfId="0" applyFont="1" applyFill="1" applyBorder="1"/>
    <xf numFmtId="167" fontId="4" fillId="22" borderId="13" xfId="0" applyNumberFormat="1" applyFont="1" applyFill="1" applyBorder="1"/>
    <xf numFmtId="0" fontId="4" fillId="22" borderId="14" xfId="0" applyFont="1" applyFill="1" applyBorder="1"/>
    <xf numFmtId="0" fontId="4" fillId="22" borderId="15" xfId="0" applyFont="1" applyFill="1" applyBorder="1"/>
    <xf numFmtId="167" fontId="4" fillId="22" borderId="16" xfId="0" applyNumberFormat="1" applyFont="1" applyFill="1" applyBorder="1"/>
    <xf numFmtId="0" fontId="4" fillId="22" borderId="0" xfId="0" applyFont="1" applyFill="1" applyBorder="1"/>
    <xf numFmtId="0" fontId="4" fillId="22" borderId="17" xfId="0" applyFont="1" applyFill="1" applyBorder="1"/>
    <xf numFmtId="167" fontId="4" fillId="22" borderId="18" xfId="0" applyNumberFormat="1" applyFont="1" applyFill="1" applyBorder="1"/>
    <xf numFmtId="0" fontId="4" fillId="22" borderId="19" xfId="0" applyFont="1" applyFill="1" applyBorder="1"/>
    <xf numFmtId="0" fontId="4" fillId="22" borderId="20" xfId="0" applyFont="1" applyFill="1" applyBorder="1"/>
    <xf numFmtId="0" fontId="4" fillId="21" borderId="14" xfId="0" applyFont="1" applyFill="1" applyBorder="1" applyAlignment="1">
      <alignment horizontal="center"/>
    </xf>
    <xf numFmtId="0" fontId="4" fillId="21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1" borderId="0" xfId="0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4" fillId="22" borderId="0" xfId="0" applyFont="1" applyFill="1" applyBorder="1" applyAlignment="1">
      <alignment horizontal="center"/>
    </xf>
    <xf numFmtId="0" fontId="4" fillId="22" borderId="19" xfId="0" applyFont="1" applyFill="1" applyBorder="1" applyAlignment="1">
      <alignment horizontal="center"/>
    </xf>
    <xf numFmtId="0" fontId="0" fillId="17" borderId="1" xfId="0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0" fillId="17" borderId="1" xfId="0" applyNumberFormat="1" applyFill="1" applyBorder="1" applyAlignment="1" applyProtection="1">
      <alignment horizontal="center"/>
    </xf>
    <xf numFmtId="2" fontId="0" fillId="17" borderId="1" xfId="0" applyNumberFormat="1" applyFill="1" applyBorder="1" applyAlignment="1" applyProtection="1">
      <alignment horizontal="center"/>
      <protection locked="0"/>
    </xf>
    <xf numFmtId="0" fontId="22" fillId="17" borderId="1" xfId="0" applyFont="1" applyFill="1" applyBorder="1" applyAlignment="1">
      <alignment horizontal="center"/>
    </xf>
    <xf numFmtId="0" fontId="22" fillId="17" borderId="1" xfId="0" applyFont="1" applyFill="1" applyBorder="1" applyAlignment="1">
      <alignment horizontal="left"/>
    </xf>
    <xf numFmtId="1" fontId="23" fillId="17" borderId="1" xfId="0" applyNumberFormat="1" applyFont="1" applyFill="1" applyBorder="1" applyAlignment="1" applyProtection="1">
      <alignment horizontal="left" vertical="center"/>
    </xf>
    <xf numFmtId="1" fontId="23" fillId="17" borderId="1" xfId="0" applyNumberFormat="1" applyFont="1" applyFill="1" applyBorder="1" applyAlignment="1" applyProtection="1">
      <alignment horizontal="center"/>
    </xf>
    <xf numFmtId="166" fontId="23" fillId="17" borderId="1" xfId="0" applyNumberFormat="1" applyFont="1" applyFill="1" applyBorder="1" applyAlignment="1" applyProtection="1">
      <alignment horizontal="left"/>
    </xf>
    <xf numFmtId="2" fontId="22" fillId="17" borderId="1" xfId="0" applyNumberFormat="1" applyFont="1" applyFill="1" applyBorder="1" applyAlignment="1" applyProtection="1">
      <alignment horizontal="center"/>
    </xf>
    <xf numFmtId="0" fontId="6" fillId="17" borderId="1" xfId="0" applyFont="1" applyFill="1" applyBorder="1" applyAlignment="1" applyProtection="1">
      <alignment horizontal="center"/>
      <protection locked="0"/>
    </xf>
    <xf numFmtId="0" fontId="6" fillId="17" borderId="1" xfId="0" applyFont="1" applyFill="1" applyBorder="1" applyProtection="1">
      <protection locked="0"/>
    </xf>
    <xf numFmtId="0" fontId="6" fillId="17" borderId="1" xfId="0" applyFont="1" applyFill="1" applyBorder="1" applyAlignment="1" applyProtection="1">
      <alignment horizontal="left"/>
      <protection locked="0"/>
    </xf>
    <xf numFmtId="2" fontId="6" fillId="17" borderId="1" xfId="0" applyNumberFormat="1" applyFont="1" applyFill="1" applyBorder="1" applyAlignment="1" applyProtection="1">
      <alignment horizontal="center"/>
      <protection locked="0"/>
    </xf>
    <xf numFmtId="0" fontId="24" fillId="17" borderId="1" xfId="0" applyFont="1" applyFill="1" applyBorder="1" applyAlignment="1">
      <alignment horizontal="center"/>
    </xf>
    <xf numFmtId="1" fontId="24" fillId="17" borderId="1" xfId="0" applyNumberFormat="1" applyFont="1" applyFill="1" applyBorder="1" applyAlignment="1">
      <alignment horizontal="center"/>
    </xf>
    <xf numFmtId="1" fontId="22" fillId="17" borderId="1" xfId="0" applyNumberFormat="1" applyFont="1" applyFill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center" shrinkToFit="1"/>
      <protection locked="0"/>
    </xf>
    <xf numFmtId="0" fontId="5" fillId="0" borderId="12" xfId="0" applyFont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right" shrinkToFit="1"/>
      <protection locked="0"/>
    </xf>
    <xf numFmtId="0" fontId="4" fillId="0" borderId="12" xfId="0" applyFont="1" applyBorder="1" applyAlignment="1" applyProtection="1">
      <alignment horizontal="right" shrinkToFit="1"/>
      <protection locked="0"/>
    </xf>
    <xf numFmtId="0" fontId="5" fillId="0" borderId="0" xfId="0" applyFont="1" applyAlignment="1" applyProtection="1">
      <alignment horizontal="right" shrinkToFit="1"/>
      <protection locked="0"/>
    </xf>
    <xf numFmtId="0" fontId="5" fillId="0" borderId="5" xfId="0" applyFont="1" applyBorder="1" applyAlignment="1" applyProtection="1">
      <alignment horizontal="right" shrinkToFit="1"/>
      <protection locked="0"/>
    </xf>
    <xf numFmtId="0" fontId="16" fillId="9" borderId="1" xfId="0" applyFont="1" applyFill="1" applyBorder="1" applyAlignment="1" applyProtection="1">
      <alignment horizontal="center" shrinkToFit="1"/>
      <protection locked="0"/>
    </xf>
    <xf numFmtId="0" fontId="8" fillId="21" borderId="1" xfId="1" applyFont="1" applyFill="1" applyBorder="1" applyAlignment="1" applyProtection="1">
      <alignment horizontal="center" shrinkToFit="1"/>
      <protection locked="0"/>
    </xf>
    <xf numFmtId="0" fontId="4" fillId="21" borderId="1" xfId="0" applyFont="1" applyFill="1" applyBorder="1" applyAlignment="1" applyProtection="1">
      <alignment horizontal="center" textRotation="90" shrinkToFit="1"/>
      <protection locked="0"/>
    </xf>
    <xf numFmtId="0" fontId="4" fillId="21" borderId="3" xfId="0" applyFont="1" applyFill="1" applyBorder="1" applyAlignment="1" applyProtection="1">
      <alignment horizontal="center" textRotation="90" shrinkToFit="1"/>
      <protection locked="0"/>
    </xf>
    <xf numFmtId="0" fontId="4" fillId="21" borderId="8" xfId="0" applyFont="1" applyFill="1" applyBorder="1" applyAlignment="1" applyProtection="1">
      <alignment horizontal="center" textRotation="90" shrinkToFit="1"/>
      <protection locked="0"/>
    </xf>
    <xf numFmtId="0" fontId="4" fillId="21" borderId="2" xfId="0" applyFont="1" applyFill="1" applyBorder="1" applyAlignment="1" applyProtection="1">
      <alignment horizontal="center" textRotation="90" shrinkToFit="1"/>
      <protection locked="0"/>
    </xf>
    <xf numFmtId="0" fontId="7" fillId="0" borderId="1" xfId="0" applyFont="1" applyBorder="1" applyAlignment="1" applyProtection="1">
      <alignment horizontal="center" shrinkToFit="1"/>
      <protection locked="0"/>
    </xf>
    <xf numFmtId="0" fontId="15" fillId="6" borderId="1" xfId="0" applyFont="1" applyFill="1" applyBorder="1" applyAlignment="1" applyProtection="1">
      <alignment horizontal="center" wrapText="1" shrinkToFit="1"/>
      <protection locked="0"/>
    </xf>
    <xf numFmtId="0" fontId="4" fillId="0" borderId="6" xfId="0" applyFont="1" applyBorder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left" shrinkToFit="1"/>
      <protection locked="0"/>
    </xf>
    <xf numFmtId="0" fontId="4" fillId="0" borderId="0" xfId="0" applyFont="1" applyBorder="1" applyAlignment="1" applyProtection="1">
      <alignment horizontal="left" shrinkToFit="1"/>
      <protection locked="0"/>
    </xf>
    <xf numFmtId="0" fontId="6" fillId="18" borderId="1" xfId="0" applyFont="1" applyFill="1" applyBorder="1" applyAlignment="1" applyProtection="1">
      <alignment horizontal="left" shrinkToFit="1"/>
      <protection locked="0"/>
    </xf>
    <xf numFmtId="0" fontId="7" fillId="21" borderId="3" xfId="0" applyFont="1" applyFill="1" applyBorder="1" applyAlignment="1" applyProtection="1">
      <alignment horizontal="center" textRotation="90" shrinkToFit="1"/>
      <protection locked="0"/>
    </xf>
    <xf numFmtId="0" fontId="7" fillId="21" borderId="8" xfId="0" applyFont="1" applyFill="1" applyBorder="1" applyAlignment="1" applyProtection="1">
      <alignment horizontal="center" textRotation="90" shrinkToFit="1"/>
      <protection locked="0"/>
    </xf>
    <xf numFmtId="0" fontId="7" fillId="21" borderId="2" xfId="0" applyFont="1" applyFill="1" applyBorder="1" applyAlignment="1" applyProtection="1">
      <alignment horizontal="center" textRotation="90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2" fontId="8" fillId="4" borderId="1" xfId="0" applyNumberFormat="1" applyFont="1" applyFill="1" applyBorder="1" applyAlignment="1" applyProtection="1">
      <alignment horizontal="center" vertical="center" shrinkToFit="1"/>
      <protection locked="0"/>
    </xf>
    <xf numFmtId="2" fontId="16" fillId="10" borderId="1" xfId="0" applyNumberFormat="1" applyFont="1" applyFill="1" applyBorder="1" applyAlignment="1" applyProtection="1">
      <alignment horizontal="center" shrinkToFit="1"/>
      <protection locked="0"/>
    </xf>
    <xf numFmtId="0" fontId="16" fillId="5" borderId="1" xfId="0" applyFont="1" applyFill="1" applyBorder="1" applyAlignment="1" applyProtection="1">
      <alignment horizontal="center" shrinkToFit="1"/>
      <protection locked="0"/>
    </xf>
    <xf numFmtId="0" fontId="16" fillId="8" borderId="1" xfId="0" applyFont="1" applyFill="1" applyBorder="1" applyAlignment="1" applyProtection="1">
      <alignment horizontal="center" shrinkToFit="1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10" xfId="0" applyFont="1" applyFill="1" applyBorder="1" applyAlignment="1" applyProtection="1">
      <alignment horizontal="center" vertical="center" shrinkToFit="1"/>
      <protection locked="0"/>
    </xf>
    <xf numFmtId="2" fontId="2" fillId="0" borderId="4" xfId="0" applyNumberFormat="1" applyFont="1" applyBorder="1" applyAlignment="1" applyProtection="1">
      <alignment horizontal="left"/>
      <protection locked="0"/>
    </xf>
    <xf numFmtId="2" fontId="2" fillId="0" borderId="9" xfId="0" applyNumberFormat="1" applyFont="1" applyBorder="1" applyAlignment="1" applyProtection="1">
      <alignment horizontal="left"/>
      <protection locked="0"/>
    </xf>
    <xf numFmtId="2" fontId="2" fillId="0" borderId="10" xfId="0" applyNumberFormat="1" applyFont="1" applyBorder="1" applyAlignment="1" applyProtection="1">
      <alignment horizontal="left"/>
      <protection locked="0"/>
    </xf>
    <xf numFmtId="0" fontId="6" fillId="19" borderId="1" xfId="0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17" borderId="1" xfId="0" applyFill="1" applyBorder="1" applyAlignment="1" applyProtection="1">
      <alignment horizontal="left"/>
      <protection locked="0"/>
    </xf>
    <xf numFmtId="2" fontId="10" fillId="3" borderId="3" xfId="0" applyNumberFormat="1" applyFont="1" applyFill="1" applyBorder="1" applyAlignment="1" applyProtection="1">
      <alignment horizontal="center" wrapText="1"/>
      <protection locked="0"/>
    </xf>
    <xf numFmtId="2" fontId="10" fillId="3" borderId="2" xfId="0" applyNumberFormat="1" applyFont="1" applyFill="1" applyBorder="1" applyAlignment="1" applyProtection="1">
      <alignment horizontal="center"/>
      <protection locked="0"/>
    </xf>
    <xf numFmtId="2" fontId="21" fillId="3" borderId="3" xfId="0" applyNumberFormat="1" applyFont="1" applyFill="1" applyBorder="1" applyAlignment="1" applyProtection="1">
      <alignment horizontal="center" wrapText="1"/>
      <protection locked="0"/>
    </xf>
    <xf numFmtId="2" fontId="21" fillId="3" borderId="2" xfId="0" applyNumberFormat="1" applyFont="1" applyFill="1" applyBorder="1" applyAlignment="1" applyProtection="1">
      <alignment horizontal="center" wrapText="1"/>
      <protection locked="0"/>
    </xf>
    <xf numFmtId="0" fontId="10" fillId="3" borderId="7" xfId="0" applyFont="1" applyFill="1" applyBorder="1" applyAlignment="1" applyProtection="1">
      <alignment horizontal="right"/>
      <protection locked="0"/>
    </xf>
    <xf numFmtId="0" fontId="10" fillId="3" borderId="1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/>
      <protection locked="0"/>
    </xf>
  </cellXfs>
  <cellStyles count="3">
    <cellStyle name="Standaard" xfId="0" builtinId="0"/>
    <cellStyle name="Standaard 2 2" xfId="1"/>
    <cellStyle name="Standaard_Blad1" xfId="2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27"/>
  <sheetViews>
    <sheetView workbookViewId="0">
      <selection activeCell="D35" sqref="D35"/>
    </sheetView>
  </sheetViews>
  <sheetFormatPr defaultColWidth="8.75" defaultRowHeight="12.75" x14ac:dyDescent="0.2"/>
  <cols>
    <col min="1" max="1" width="6.625" style="181" customWidth="1"/>
    <col min="2" max="2" width="3.625" style="226" customWidth="1"/>
    <col min="3" max="3" width="15.625" style="180" customWidth="1"/>
    <col min="4" max="4" width="120.625" style="180" customWidth="1"/>
    <col min="5" max="16384" width="8.75" style="180"/>
  </cols>
  <sheetData>
    <row r="2" spans="1:4" ht="13.5" thickBot="1" x14ac:dyDescent="0.25">
      <c r="A2" s="248" t="s">
        <v>127</v>
      </c>
      <c r="B2" s="248"/>
      <c r="C2" s="195" t="s">
        <v>111</v>
      </c>
      <c r="D2" s="195"/>
    </row>
    <row r="3" spans="1:4" x14ac:dyDescent="0.2">
      <c r="A3" s="206">
        <v>42251</v>
      </c>
      <c r="B3" s="224" t="s">
        <v>112</v>
      </c>
      <c r="C3" s="207" t="s">
        <v>110</v>
      </c>
      <c r="D3" s="208" t="s">
        <v>133</v>
      </c>
    </row>
    <row r="4" spans="1:4" ht="13.5" thickBot="1" x14ac:dyDescent="0.25">
      <c r="A4" s="209"/>
      <c r="B4" s="225"/>
      <c r="C4" s="210"/>
      <c r="D4" s="211" t="s">
        <v>128</v>
      </c>
    </row>
    <row r="5" spans="1:4" ht="13.5" thickBot="1" x14ac:dyDescent="0.25"/>
    <row r="6" spans="1:4" x14ac:dyDescent="0.2">
      <c r="A6" s="206">
        <v>42252</v>
      </c>
      <c r="B6" s="224" t="s">
        <v>112</v>
      </c>
      <c r="C6" s="207" t="s">
        <v>129</v>
      </c>
      <c r="D6" s="208" t="s">
        <v>132</v>
      </c>
    </row>
    <row r="7" spans="1:4" x14ac:dyDescent="0.2">
      <c r="A7" s="212"/>
      <c r="B7" s="227"/>
      <c r="C7" s="213" t="s">
        <v>110</v>
      </c>
      <c r="D7" s="214" t="s">
        <v>131</v>
      </c>
    </row>
    <row r="8" spans="1:4" x14ac:dyDescent="0.2">
      <c r="A8" s="212"/>
      <c r="B8" s="227"/>
      <c r="C8" s="213" t="s">
        <v>110</v>
      </c>
      <c r="D8" s="214" t="s">
        <v>114</v>
      </c>
    </row>
    <row r="9" spans="1:4" ht="13.5" thickBot="1" x14ac:dyDescent="0.25">
      <c r="A9" s="209"/>
      <c r="B9" s="225"/>
      <c r="C9" s="210" t="s">
        <v>110</v>
      </c>
      <c r="D9" s="211" t="s">
        <v>113</v>
      </c>
    </row>
    <row r="10" spans="1:4" ht="13.5" thickBot="1" x14ac:dyDescent="0.25"/>
    <row r="11" spans="1:4" x14ac:dyDescent="0.2">
      <c r="A11" s="206">
        <v>42255</v>
      </c>
      <c r="B11" s="224" t="s">
        <v>112</v>
      </c>
      <c r="C11" s="207" t="s">
        <v>129</v>
      </c>
      <c r="D11" s="208" t="s">
        <v>134</v>
      </c>
    </row>
    <row r="12" spans="1:4" x14ac:dyDescent="0.2">
      <c r="A12" s="212"/>
      <c r="B12" s="227" t="s">
        <v>137</v>
      </c>
      <c r="C12" s="213"/>
      <c r="D12" s="214" t="s">
        <v>138</v>
      </c>
    </row>
    <row r="13" spans="1:4" x14ac:dyDescent="0.2">
      <c r="A13" s="212"/>
      <c r="B13" s="227"/>
      <c r="C13" s="213"/>
      <c r="D13" s="214"/>
    </row>
    <row r="14" spans="1:4" ht="13.5" thickBot="1" x14ac:dyDescent="0.25">
      <c r="A14" s="209"/>
      <c r="B14" s="225"/>
      <c r="C14" s="210"/>
      <c r="D14" s="211"/>
    </row>
    <row r="15" spans="1:4" ht="13.5" thickBot="1" x14ac:dyDescent="0.25"/>
    <row r="16" spans="1:4" x14ac:dyDescent="0.2">
      <c r="A16" s="215"/>
      <c r="B16" s="228"/>
      <c r="C16" s="216" t="s">
        <v>115</v>
      </c>
      <c r="D16" s="217" t="s">
        <v>121</v>
      </c>
    </row>
    <row r="17" spans="1:4" x14ac:dyDescent="0.2">
      <c r="A17" s="218"/>
      <c r="B17" s="229"/>
      <c r="C17" s="219"/>
      <c r="D17" s="220" t="s">
        <v>116</v>
      </c>
    </row>
    <row r="18" spans="1:4" x14ac:dyDescent="0.2">
      <c r="A18" s="218"/>
      <c r="B18" s="229"/>
      <c r="C18" s="219"/>
      <c r="D18" s="220" t="s">
        <v>117</v>
      </c>
    </row>
    <row r="19" spans="1:4" x14ac:dyDescent="0.2">
      <c r="A19" s="218"/>
      <c r="B19" s="229"/>
      <c r="C19" s="219"/>
      <c r="D19" s="220" t="s">
        <v>118</v>
      </c>
    </row>
    <row r="20" spans="1:4" x14ac:dyDescent="0.2">
      <c r="A20" s="218"/>
      <c r="B20" s="229"/>
      <c r="C20" s="219"/>
      <c r="D20" s="220" t="s">
        <v>119</v>
      </c>
    </row>
    <row r="21" spans="1:4" ht="13.5" thickBot="1" x14ac:dyDescent="0.25">
      <c r="A21" s="221"/>
      <c r="B21" s="230"/>
      <c r="C21" s="222"/>
      <c r="D21" s="223" t="s">
        <v>120</v>
      </c>
    </row>
    <row r="22" spans="1:4" ht="13.5" thickBot="1" x14ac:dyDescent="0.25"/>
    <row r="23" spans="1:4" x14ac:dyDescent="0.2">
      <c r="A23" s="215"/>
      <c r="B23" s="228"/>
      <c r="C23" s="216" t="s">
        <v>122</v>
      </c>
      <c r="D23" s="217" t="s">
        <v>135</v>
      </c>
    </row>
    <row r="24" spans="1:4" x14ac:dyDescent="0.2">
      <c r="A24" s="218"/>
      <c r="B24" s="229"/>
      <c r="C24" s="219"/>
      <c r="D24" s="220" t="s">
        <v>136</v>
      </c>
    </row>
    <row r="25" spans="1:4" x14ac:dyDescent="0.2">
      <c r="A25" s="218"/>
      <c r="B25" s="229"/>
      <c r="C25" s="219"/>
      <c r="D25" s="220" t="s">
        <v>130</v>
      </c>
    </row>
    <row r="26" spans="1:4" x14ac:dyDescent="0.2">
      <c r="A26" s="218"/>
      <c r="B26" s="229"/>
      <c r="C26" s="219"/>
      <c r="D26" s="220"/>
    </row>
    <row r="27" spans="1:4" ht="13.5" thickBot="1" x14ac:dyDescent="0.25">
      <c r="A27" s="221"/>
      <c r="B27" s="230"/>
      <c r="C27" s="222"/>
      <c r="D27" s="223" t="s">
        <v>123</v>
      </c>
    </row>
  </sheetData>
  <mergeCells count="1">
    <mergeCell ref="A2:B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O136"/>
  <sheetViews>
    <sheetView tabSelected="1" zoomScaleNormal="100" workbookViewId="0">
      <selection activeCell="E1" sqref="E1"/>
    </sheetView>
  </sheetViews>
  <sheetFormatPr defaultColWidth="8.75" defaultRowHeight="15" customHeight="1" x14ac:dyDescent="0.2"/>
  <cols>
    <col min="1" max="1" width="2.625" style="101" customWidth="1"/>
    <col min="2" max="2" width="8.625" style="106" customWidth="1"/>
    <col min="3" max="5" width="20.625" style="102" customWidth="1"/>
    <col min="6" max="6" width="4.625" style="102" customWidth="1"/>
    <col min="7" max="7" width="2.625" style="102" customWidth="1"/>
    <col min="8" max="17" width="4.625" style="102" customWidth="1"/>
    <col min="18" max="19" width="5.625" style="102" customWidth="1"/>
    <col min="20" max="20" width="2.625" style="105" customWidth="1"/>
    <col min="21" max="24" width="5.625" style="106" customWidth="1"/>
    <col min="25" max="25" width="2.625" style="113" customWidth="1"/>
    <col min="26" max="27" width="4.625" style="113" customWidth="1"/>
    <col min="28" max="28" width="4.75" style="113" customWidth="1"/>
    <col min="29" max="29" width="4.625" style="113" customWidth="1"/>
    <col min="30" max="30" width="2.625" style="113" customWidth="1"/>
    <col min="31" max="33" width="4.625" style="113" customWidth="1"/>
    <col min="34" max="34" width="2.625" style="113" customWidth="1"/>
    <col min="35" max="41" width="4.625" style="113" customWidth="1"/>
    <col min="42" max="44" width="5.625" style="113" customWidth="1"/>
    <col min="45" max="47" width="4.625" style="113" customWidth="1"/>
    <col min="48" max="48" width="2.625" style="113" customWidth="1"/>
    <col min="49" max="56" width="4.625" style="113" customWidth="1"/>
    <col min="57" max="58" width="5.625" style="113" customWidth="1"/>
    <col min="59" max="61" width="4.625" style="113" customWidth="1"/>
    <col min="62" max="62" width="2.625" style="113" customWidth="1"/>
    <col min="63" max="70" width="4.625" style="113" customWidth="1"/>
    <col min="71" max="72" width="5.625" style="113" customWidth="1"/>
    <col min="73" max="75" width="4.625" style="113" customWidth="1"/>
    <col min="76" max="76" width="2.625" style="113" customWidth="1"/>
    <col min="77" max="77" width="4.625" style="113" customWidth="1"/>
    <col min="78" max="78" width="2.625" style="102" customWidth="1"/>
    <col min="79" max="80" width="10.625" style="102" customWidth="1"/>
    <col min="81" max="81" width="4.625" style="102" customWidth="1"/>
    <col min="82" max="82" width="2.625" style="102" customWidth="1"/>
    <col min="83" max="98" width="4.625" style="102" customWidth="1"/>
    <col min="99" max="16384" width="8.75" style="102"/>
  </cols>
  <sheetData>
    <row r="1" spans="1:93" ht="15" customHeight="1" x14ac:dyDescent="0.2">
      <c r="B1" s="261" t="s">
        <v>56</v>
      </c>
      <c r="C1" s="261"/>
      <c r="D1" s="261"/>
      <c r="E1" s="103" t="s">
        <v>74</v>
      </c>
      <c r="G1" s="161" t="s">
        <v>16</v>
      </c>
      <c r="H1" s="104"/>
      <c r="I1" s="263" t="s">
        <v>104</v>
      </c>
      <c r="J1" s="265"/>
      <c r="K1" s="265"/>
      <c r="S1" s="253" t="s">
        <v>52</v>
      </c>
      <c r="T1" s="253"/>
      <c r="U1" s="253"/>
      <c r="V1" s="253"/>
      <c r="W1" s="254"/>
      <c r="X1" s="107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CB1" s="105"/>
      <c r="CC1" s="266" t="s">
        <v>74</v>
      </c>
      <c r="CD1" s="266"/>
      <c r="CE1" s="266"/>
      <c r="CF1" s="162">
        <v>4</v>
      </c>
      <c r="CG1" s="163">
        <v>5</v>
      </c>
    </row>
    <row r="2" spans="1:93" ht="15" customHeight="1" x14ac:dyDescent="0.2">
      <c r="A2" s="102"/>
      <c r="B2" s="262" t="s">
        <v>108</v>
      </c>
      <c r="C2" s="262"/>
      <c r="D2" s="262"/>
      <c r="E2" s="262"/>
      <c r="F2" s="160"/>
      <c r="G2" s="161" t="s">
        <v>17</v>
      </c>
      <c r="H2" s="109"/>
      <c r="I2" s="263" t="s">
        <v>105</v>
      </c>
      <c r="J2" s="264"/>
      <c r="K2" s="264"/>
      <c r="S2" s="253" t="s">
        <v>51</v>
      </c>
      <c r="T2" s="253"/>
      <c r="U2" s="253"/>
      <c r="V2" s="253"/>
      <c r="W2" s="254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87" t="s">
        <v>125</v>
      </c>
      <c r="AI2" s="185" t="s">
        <v>126</v>
      </c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CB2" s="105"/>
      <c r="CC2" s="266" t="s">
        <v>73</v>
      </c>
      <c r="CD2" s="266"/>
      <c r="CE2" s="266"/>
      <c r="CF2" s="162">
        <v>6</v>
      </c>
      <c r="CG2" s="163">
        <v>1.25</v>
      </c>
    </row>
    <row r="3" spans="1:93" ht="15" customHeight="1" x14ac:dyDescent="0.2">
      <c r="A3" s="159"/>
      <c r="B3" s="262"/>
      <c r="C3" s="262"/>
      <c r="D3" s="262"/>
      <c r="E3" s="262"/>
      <c r="F3" s="182">
        <f>VLOOKUP(E1,$CC$1:$CG$3,5,FALSE)</f>
        <v>5</v>
      </c>
      <c r="G3" s="161"/>
      <c r="S3" s="253" t="s">
        <v>106</v>
      </c>
      <c r="T3" s="253"/>
      <c r="U3" s="253"/>
      <c r="V3" s="253"/>
      <c r="W3" s="254"/>
      <c r="X3" s="112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CB3" s="105"/>
      <c r="CC3" s="266"/>
      <c r="CD3" s="266"/>
      <c r="CE3" s="266"/>
      <c r="CF3" s="162"/>
      <c r="CG3" s="163"/>
    </row>
    <row r="4" spans="1:93" ht="15" customHeight="1" x14ac:dyDescent="0.2">
      <c r="B4" s="102"/>
      <c r="G4" s="249" t="s">
        <v>109</v>
      </c>
      <c r="H4" s="249"/>
      <c r="I4" s="249"/>
      <c r="J4" s="250"/>
      <c r="K4" s="33">
        <v>4</v>
      </c>
      <c r="L4" s="175"/>
      <c r="Z4" s="255" t="s">
        <v>124</v>
      </c>
      <c r="AA4" s="255"/>
      <c r="AB4" s="255"/>
      <c r="AC4" s="255"/>
      <c r="AD4" s="108"/>
      <c r="AE4" s="106"/>
      <c r="AF4" s="106"/>
      <c r="AG4" s="106"/>
      <c r="AH4" s="102"/>
      <c r="AI4" s="251" t="s">
        <v>64</v>
      </c>
      <c r="AJ4" s="251"/>
      <c r="AK4" s="251"/>
      <c r="AL4" s="252"/>
      <c r="AM4" s="33">
        <v>7</v>
      </c>
      <c r="AN4" s="106"/>
      <c r="AO4" s="106"/>
      <c r="AP4" s="114"/>
      <c r="AQ4" s="114"/>
      <c r="AR4" s="102"/>
      <c r="AS4" s="106"/>
      <c r="AT4" s="102"/>
      <c r="AU4" s="114"/>
      <c r="AV4" s="102"/>
      <c r="AW4" s="251" t="s">
        <v>65</v>
      </c>
      <c r="AX4" s="251"/>
      <c r="AY4" s="251"/>
      <c r="AZ4" s="252"/>
      <c r="BA4" s="33">
        <v>7</v>
      </c>
      <c r="BB4" s="102"/>
      <c r="BC4" s="102"/>
      <c r="BD4" s="102"/>
      <c r="BE4" s="102"/>
      <c r="BF4" s="102"/>
      <c r="BG4" s="102"/>
      <c r="BH4" s="102"/>
      <c r="BI4" s="102"/>
      <c r="BK4" s="251" t="s">
        <v>107</v>
      </c>
      <c r="BL4" s="251"/>
      <c r="BM4" s="251"/>
      <c r="BN4" s="252"/>
      <c r="BO4" s="33">
        <v>7</v>
      </c>
      <c r="BP4" s="102"/>
      <c r="BQ4" s="102"/>
      <c r="BR4" s="102"/>
      <c r="BS4" s="102"/>
      <c r="BT4" s="102"/>
      <c r="BU4" s="102"/>
      <c r="BV4" s="102"/>
      <c r="BW4" s="102"/>
      <c r="BY4" s="102"/>
      <c r="CB4" s="105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</row>
    <row r="5" spans="1:93" ht="15" customHeight="1" x14ac:dyDescent="0.2">
      <c r="A5" s="256" t="str">
        <f>CONCATENATE("UITSLAG VOORWEDSTRIJDEN"," ",E1)</f>
        <v>UITSLAG VOORWEDSTRIJDEN DAMES 2e Klasse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U5" s="257" t="s">
        <v>28</v>
      </c>
      <c r="V5" s="258" t="s">
        <v>67</v>
      </c>
      <c r="W5" s="257" t="s">
        <v>4</v>
      </c>
      <c r="X5" s="267" t="s">
        <v>50</v>
      </c>
      <c r="Y5" s="39"/>
      <c r="Z5" s="255" t="s">
        <v>59</v>
      </c>
      <c r="AA5" s="255"/>
      <c r="AB5" s="255"/>
      <c r="AC5" s="255"/>
      <c r="AD5" s="115"/>
      <c r="AE5" s="255" t="s">
        <v>62</v>
      </c>
      <c r="AF5" s="255"/>
      <c r="AG5" s="255"/>
      <c r="AH5" s="115"/>
      <c r="AI5" s="272" t="s">
        <v>1</v>
      </c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116"/>
      <c r="AW5" s="273" t="s">
        <v>2</v>
      </c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39"/>
      <c r="BK5" s="274" t="s">
        <v>8</v>
      </c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39"/>
      <c r="BY5" s="41" t="s">
        <v>76</v>
      </c>
      <c r="CB5" s="105"/>
      <c r="CC5" s="270" t="s">
        <v>68</v>
      </c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</row>
    <row r="6" spans="1:93" ht="15" customHeight="1" x14ac:dyDescent="0.2">
      <c r="A6" s="256" t="str">
        <f>IF(ISBLANK(E1),"MAAK KEUZE SPELSOORT EN KLASSE IN KOLOM E1",E1)</f>
        <v>DAMES 2e Klasse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U6" s="257"/>
      <c r="V6" s="259"/>
      <c r="W6" s="257"/>
      <c r="X6" s="268"/>
      <c r="Y6" s="39"/>
      <c r="Z6" s="34" t="s">
        <v>18</v>
      </c>
      <c r="AA6" s="35" t="s">
        <v>40</v>
      </c>
      <c r="AB6" s="35" t="s">
        <v>40</v>
      </c>
      <c r="AC6" s="34"/>
      <c r="AD6" s="117"/>
      <c r="AE6" s="36" t="s">
        <v>44</v>
      </c>
      <c r="AF6" s="36" t="s">
        <v>44</v>
      </c>
      <c r="AG6" s="36" t="s">
        <v>45</v>
      </c>
      <c r="AH6" s="118"/>
      <c r="AI6" s="36" t="s">
        <v>42</v>
      </c>
      <c r="AJ6" s="36" t="s">
        <v>23</v>
      </c>
      <c r="AK6" s="36"/>
      <c r="AL6" s="36"/>
      <c r="AM6" s="36" t="s">
        <v>58</v>
      </c>
      <c r="AN6" s="36" t="s">
        <v>43</v>
      </c>
      <c r="AO6" s="36"/>
      <c r="AP6" s="119"/>
      <c r="AQ6" s="119" t="s">
        <v>20</v>
      </c>
      <c r="AR6" s="119" t="s">
        <v>19</v>
      </c>
      <c r="AS6" s="36" t="s">
        <v>44</v>
      </c>
      <c r="AT6" s="36" t="s">
        <v>44</v>
      </c>
      <c r="AU6" s="36" t="s">
        <v>45</v>
      </c>
      <c r="AV6" s="118"/>
      <c r="AW6" s="36" t="s">
        <v>42</v>
      </c>
      <c r="AX6" s="36" t="s">
        <v>23</v>
      </c>
      <c r="AY6" s="36"/>
      <c r="AZ6" s="36"/>
      <c r="BA6" s="36" t="s">
        <v>58</v>
      </c>
      <c r="BB6" s="36" t="s">
        <v>43</v>
      </c>
      <c r="BC6" s="36"/>
      <c r="BD6" s="119"/>
      <c r="BE6" s="119" t="s">
        <v>20</v>
      </c>
      <c r="BF6" s="119" t="s">
        <v>19</v>
      </c>
      <c r="BG6" s="36" t="s">
        <v>44</v>
      </c>
      <c r="BH6" s="36" t="s">
        <v>44</v>
      </c>
      <c r="BI6" s="36" t="s">
        <v>45</v>
      </c>
      <c r="BJ6" s="39"/>
      <c r="BK6" s="36" t="s">
        <v>42</v>
      </c>
      <c r="BL6" s="36" t="s">
        <v>23</v>
      </c>
      <c r="BM6" s="36"/>
      <c r="BN6" s="36"/>
      <c r="BO6" s="36" t="s">
        <v>58</v>
      </c>
      <c r="BP6" s="36" t="s">
        <v>43</v>
      </c>
      <c r="BQ6" s="36"/>
      <c r="BR6" s="119"/>
      <c r="BS6" s="119" t="s">
        <v>20</v>
      </c>
      <c r="BT6" s="119" t="s">
        <v>19</v>
      </c>
      <c r="BU6" s="36" t="s">
        <v>44</v>
      </c>
      <c r="BV6" s="36" t="s">
        <v>44</v>
      </c>
      <c r="BW6" s="36" t="s">
        <v>45</v>
      </c>
      <c r="BX6" s="39"/>
      <c r="BY6" s="36" t="s">
        <v>45</v>
      </c>
      <c r="CB6" s="105"/>
      <c r="CC6" s="271" t="s">
        <v>3</v>
      </c>
      <c r="CD6" s="271"/>
      <c r="CE6" s="271"/>
      <c r="CF6" s="275" t="s">
        <v>66</v>
      </c>
      <c r="CG6" s="276"/>
      <c r="CH6" s="165" t="s">
        <v>69</v>
      </c>
      <c r="CI6" s="165"/>
      <c r="CJ6" s="275" t="s">
        <v>70</v>
      </c>
      <c r="CK6" s="276"/>
      <c r="CL6" s="275" t="s">
        <v>71</v>
      </c>
      <c r="CM6" s="276"/>
      <c r="CN6" s="275" t="s">
        <v>72</v>
      </c>
      <c r="CO6" s="276"/>
    </row>
    <row r="7" spans="1:93" ht="15" customHeight="1" x14ac:dyDescent="0.2">
      <c r="A7" s="188" t="s">
        <v>29</v>
      </c>
      <c r="B7" s="189" t="s">
        <v>30</v>
      </c>
      <c r="C7" s="190" t="s">
        <v>31</v>
      </c>
      <c r="D7" s="191" t="s">
        <v>32</v>
      </c>
      <c r="E7" s="191" t="s">
        <v>77</v>
      </c>
      <c r="F7" s="189" t="s">
        <v>33</v>
      </c>
      <c r="G7" s="189" t="s">
        <v>53</v>
      </c>
      <c r="H7" s="189" t="s">
        <v>5</v>
      </c>
      <c r="I7" s="189" t="s">
        <v>34</v>
      </c>
      <c r="J7" s="189" t="s">
        <v>54</v>
      </c>
      <c r="K7" s="189" t="s">
        <v>75</v>
      </c>
      <c r="L7" s="189" t="s">
        <v>35</v>
      </c>
      <c r="M7" s="189" t="s">
        <v>5</v>
      </c>
      <c r="N7" s="189" t="s">
        <v>21</v>
      </c>
      <c r="O7" s="189" t="s">
        <v>75</v>
      </c>
      <c r="P7" s="189" t="s">
        <v>35</v>
      </c>
      <c r="Q7" s="192" t="s">
        <v>22</v>
      </c>
      <c r="R7" s="193" t="s">
        <v>37</v>
      </c>
      <c r="S7" s="193" t="s">
        <v>36</v>
      </c>
      <c r="U7" s="257"/>
      <c r="V7" s="260"/>
      <c r="W7" s="257"/>
      <c r="X7" s="269"/>
      <c r="Y7" s="39"/>
      <c r="Z7" s="37" t="s">
        <v>40</v>
      </c>
      <c r="AA7" s="120" t="s">
        <v>7</v>
      </c>
      <c r="AB7" s="37" t="s">
        <v>26</v>
      </c>
      <c r="AC7" s="37" t="s">
        <v>41</v>
      </c>
      <c r="AD7" s="117"/>
      <c r="AE7" s="38" t="s">
        <v>5</v>
      </c>
      <c r="AF7" s="38" t="s">
        <v>21</v>
      </c>
      <c r="AG7" s="38" t="s">
        <v>22</v>
      </c>
      <c r="AH7" s="118"/>
      <c r="AI7" s="38" t="s">
        <v>41</v>
      </c>
      <c r="AJ7" s="38" t="s">
        <v>5</v>
      </c>
      <c r="AK7" s="40" t="s">
        <v>34</v>
      </c>
      <c r="AL7" s="40" t="s">
        <v>54</v>
      </c>
      <c r="AM7" s="38" t="s">
        <v>18</v>
      </c>
      <c r="AN7" s="38" t="s">
        <v>5</v>
      </c>
      <c r="AO7" s="38" t="s">
        <v>21</v>
      </c>
      <c r="AP7" s="121" t="s">
        <v>22</v>
      </c>
      <c r="AQ7" s="121" t="s">
        <v>7</v>
      </c>
      <c r="AR7" s="121" t="s">
        <v>22</v>
      </c>
      <c r="AS7" s="38" t="s">
        <v>5</v>
      </c>
      <c r="AT7" s="38" t="s">
        <v>21</v>
      </c>
      <c r="AU7" s="38" t="s">
        <v>22</v>
      </c>
      <c r="AV7" s="118"/>
      <c r="AW7" s="38" t="s">
        <v>41</v>
      </c>
      <c r="AX7" s="38" t="s">
        <v>5</v>
      </c>
      <c r="AY7" s="40" t="s">
        <v>34</v>
      </c>
      <c r="AZ7" s="40" t="s">
        <v>54</v>
      </c>
      <c r="BA7" s="38" t="s">
        <v>18</v>
      </c>
      <c r="BB7" s="38" t="s">
        <v>5</v>
      </c>
      <c r="BC7" s="38" t="s">
        <v>21</v>
      </c>
      <c r="BD7" s="121" t="s">
        <v>22</v>
      </c>
      <c r="BE7" s="121" t="s">
        <v>7</v>
      </c>
      <c r="BF7" s="121" t="s">
        <v>22</v>
      </c>
      <c r="BG7" s="38" t="s">
        <v>5</v>
      </c>
      <c r="BH7" s="38" t="s">
        <v>21</v>
      </c>
      <c r="BI7" s="38" t="s">
        <v>22</v>
      </c>
      <c r="BJ7" s="39"/>
      <c r="BK7" s="38" t="s">
        <v>41</v>
      </c>
      <c r="BL7" s="38" t="s">
        <v>5</v>
      </c>
      <c r="BM7" s="40" t="s">
        <v>34</v>
      </c>
      <c r="BN7" s="40" t="s">
        <v>54</v>
      </c>
      <c r="BO7" s="38" t="s">
        <v>18</v>
      </c>
      <c r="BP7" s="38" t="s">
        <v>5</v>
      </c>
      <c r="BQ7" s="38" t="s">
        <v>21</v>
      </c>
      <c r="BR7" s="121" t="s">
        <v>22</v>
      </c>
      <c r="BS7" s="121" t="s">
        <v>7</v>
      </c>
      <c r="BT7" s="121" t="s">
        <v>22</v>
      </c>
      <c r="BU7" s="38" t="s">
        <v>5</v>
      </c>
      <c r="BV7" s="38" t="s">
        <v>21</v>
      </c>
      <c r="BW7" s="38" t="s">
        <v>22</v>
      </c>
      <c r="BX7" s="39"/>
      <c r="BY7" s="38" t="s">
        <v>22</v>
      </c>
      <c r="CB7" s="105"/>
      <c r="CC7" s="80" t="s">
        <v>38</v>
      </c>
      <c r="CD7" s="80"/>
      <c r="CE7" s="80" t="s">
        <v>39</v>
      </c>
      <c r="CF7" s="81" t="s">
        <v>7</v>
      </c>
      <c r="CG7" s="81" t="s">
        <v>78</v>
      </c>
      <c r="CH7" s="81" t="s">
        <v>7</v>
      </c>
      <c r="CI7" s="81" t="s">
        <v>78</v>
      </c>
      <c r="CJ7" s="81" t="s">
        <v>7</v>
      </c>
      <c r="CK7" s="81" t="s">
        <v>78</v>
      </c>
      <c r="CL7" s="81" t="s">
        <v>7</v>
      </c>
      <c r="CM7" s="81" t="s">
        <v>78</v>
      </c>
      <c r="CN7" s="81" t="s">
        <v>7</v>
      </c>
      <c r="CO7" s="81" t="s">
        <v>78</v>
      </c>
    </row>
    <row r="8" spans="1:93" ht="15" customHeight="1" x14ac:dyDescent="0.2">
      <c r="A8" s="194">
        <v>1</v>
      </c>
      <c r="B8" s="235"/>
      <c r="C8" s="236"/>
      <c r="D8" s="237"/>
      <c r="E8" s="124"/>
      <c r="F8" s="122"/>
      <c r="G8" s="33" t="s">
        <v>16</v>
      </c>
      <c r="H8" s="125" t="str">
        <f t="shared" ref="H8:H39" si="0">IF(ISBLANK($E$1),"?",IF(ISNUMBER(F8),VLOOKUP(F8,$CC$8:$CO$58,VLOOKUP($E$1,$CC$1:$CG$4,4),TRUE),"?"))</f>
        <v>?</v>
      </c>
      <c r="I8" s="126" t="str">
        <f t="shared" ref="I8:I39" si="1">IF(F8=0,"-",VLOOKUP(F8,$CC$8:$CO$40,5))</f>
        <v>-</v>
      </c>
      <c r="J8" s="126" t="str">
        <f t="shared" ref="J8:J39" si="2">IF(F8=0,"-",VLOOKUP(F8,$CC$8:$CO$58,3,TRUE))</f>
        <v>-</v>
      </c>
      <c r="K8" s="184">
        <f>K4</f>
        <v>4</v>
      </c>
      <c r="L8" s="245"/>
      <c r="M8" s="33"/>
      <c r="N8" s="246"/>
      <c r="O8" s="127">
        <f t="shared" ref="O8:O39" si="3">IF(ISBLANK(K8),0,K8)</f>
        <v>4</v>
      </c>
      <c r="P8" s="127">
        <f t="shared" ref="P8:P39" si="4">IF(ISBLANK(L8),0,L8)</f>
        <v>0</v>
      </c>
      <c r="Q8" s="130" t="str">
        <f>IF(ISBLANK(N8),"-",ROUNDDOWN(M8/N8,3))</f>
        <v>-</v>
      </c>
      <c r="R8" s="126">
        <f t="shared" ref="R8:R39" si="5">IF(ISNUMBER(H8),IF(O8&gt;0,M8/(H8*O8)%,0),0)</f>
        <v>0</v>
      </c>
      <c r="S8" s="126">
        <f t="shared" ref="S8:S39" si="6">IF(N8&gt;0,IF(ISNUMBER(J8),(M8/N8)/J8%,0),0)</f>
        <v>0</v>
      </c>
      <c r="U8" s="131">
        <f t="shared" ref="U8:U39" si="7">RANK(P8,$P$8:$P$67,0)+(COUNT($P$8:$P$67)+1-RANK(P8,$P$8:$P$67,0)-RANK(P8,$P$8:$P$67,1))/2</f>
        <v>30.5</v>
      </c>
      <c r="V8" s="131">
        <f t="shared" ref="V8:V39" si="8">RANK(R8,$R$8:$R$67,0)+(COUNT($R$8:$R$67)+1-RANK(R8,$R$8:$R$67,0)-RANK(R8,$R$8:$R$67,1))/2</f>
        <v>30.5</v>
      </c>
      <c r="W8" s="131">
        <f>U8+V8</f>
        <v>61</v>
      </c>
      <c r="X8" s="132">
        <f>RANK(W8,$W$8:$W$67,1)+(COUNT($W$8:$W$67)+1-RANK(W8,$W$8:$W$67,0)-RANK(W8,$W$8:$W$67,1))/2</f>
        <v>30.5</v>
      </c>
      <c r="Y8" s="133"/>
      <c r="Z8" s="134">
        <f t="shared" ref="Z8:Z39" si="9">(IF(LEFT(G8,1)="J",4,0))</f>
        <v>4</v>
      </c>
      <c r="AA8" s="135">
        <f t="shared" ref="AA8:AA39" si="10">IF(ISNUMBER(H8),Z8*H8,0)</f>
        <v>0</v>
      </c>
      <c r="AB8" s="135">
        <f t="shared" ref="AB8:AB39" si="11">IF(LEFT(I8,1)="N",0,IF(ISNUMBER(J8),ROUNDDOWN(AA8/I8,0),0))</f>
        <v>0</v>
      </c>
      <c r="AC8" s="136">
        <f>IF(AB8=0,0,IF(ISNUMBER(AB8),ROUNDDOWN(AA8/AB8,2),"-"))</f>
        <v>0</v>
      </c>
      <c r="AD8" s="117"/>
      <c r="AE8" s="135">
        <f>IF(ISNUMBER(M8),AA8+M8,0)</f>
        <v>0</v>
      </c>
      <c r="AF8" s="135">
        <f>IF(ISNUMBER(N8),AB8+N8,0)</f>
        <v>0</v>
      </c>
      <c r="AG8" s="137">
        <f t="shared" ref="AG8:AG67" si="12">IF(ISNUMBER(AF8),IF(AF8=0,0,ROUNDDOWN(AE8/AF8,3)),"-")</f>
        <v>0</v>
      </c>
      <c r="AH8" s="117" t="str">
        <f t="shared" ref="AH8:AH39" si="13">IF(ISNUMBER(AG8),IF(AG8&gt;=VLOOKUP($E$1,$CC$1:$CG$2,5,FALSE),"P","-"),"-")</f>
        <v>-</v>
      </c>
      <c r="AI8" s="137">
        <f t="shared" ref="AI8:AI39" si="14">IF(ISNUMBER(AG8),MAX(F8,AG8),"?")</f>
        <v>0</v>
      </c>
      <c r="AJ8" s="125" t="str">
        <f t="shared" ref="AJ8:AJ39" si="15">IF(AI8&gt;0,VLOOKUP(AI8,$CC$8:$CO$58,VLOOKUP($E$1,$CC$1:$CG$4,4),TRUE),"-")</f>
        <v>-</v>
      </c>
      <c r="AK8" s="126" t="str">
        <f>IF(AI8=0,"-",VLOOKUP(AI8,$CC$8:$CO$40,5))</f>
        <v>-</v>
      </c>
      <c r="AL8" s="126" t="str">
        <f>IF(AI8=0,"-",VLOOKUP(AI8,$CC$8:$CO$58,3,TRUE))</f>
        <v>-</v>
      </c>
      <c r="AM8" s="183">
        <f>AM4</f>
        <v>7</v>
      </c>
      <c r="AN8" s="33"/>
      <c r="AO8" s="138"/>
      <c r="AP8" s="130">
        <f t="shared" ref="AP8:AP14" si="16">IF(ISNUMBER(AO8),ROUNDDOWN(AN8/AO8,3),0)</f>
        <v>0</v>
      </c>
      <c r="AQ8" s="126">
        <f t="shared" ref="AQ8:AQ14" si="17">IF(ISNUMBER(AO8),IF(AJ8="-",0,AN8/(AM8*AJ8)%),0)</f>
        <v>0</v>
      </c>
      <c r="AR8" s="126" t="str">
        <f t="shared" ref="AR8:AR14" si="18">IF(AO8&gt;0,IF(AL8="-",0,(AN8/AO8)/AL8%),"-")</f>
        <v>-</v>
      </c>
      <c r="AS8" s="135" t="str">
        <f t="shared" ref="AS8:AS14" si="19">IF(AE8&gt;0,AE8+AN8,IF(AN8&gt;0,AA8+AN8,"-"))</f>
        <v>-</v>
      </c>
      <c r="AT8" s="135" t="str">
        <f t="shared" ref="AT8:AT14" si="20">IF(AF8&gt;0,AF8+AO8,IF(AO8&gt;0,AB8+AO8,"-"))</f>
        <v>-</v>
      </c>
      <c r="AU8" s="137" t="str">
        <f t="shared" ref="AU8:AU27" si="21">IF(ISNUMBER(AT8),ROUNDDOWN(AS8/AT8,3),"-")</f>
        <v>-</v>
      </c>
      <c r="AV8" s="117" t="str">
        <f t="shared" ref="AV8:AV39" si="22">IF(ISNUMBER(AU8),IF(AU8&gt;=VLOOKUP($E$1,$CC$1:$CG$2,5,FALSE),"P","-"),"-")</f>
        <v>-</v>
      </c>
      <c r="AW8" s="137" t="str">
        <f>IF(ISNUMBER(AU8),MAX(AI8,AU8),"-")</f>
        <v>-</v>
      </c>
      <c r="AX8" s="125" t="str">
        <f t="shared" ref="AX8:AX39" si="23">IF(ISNUMBER(AW8),VLOOKUP(AW8,$CC$8:$CO$58,VLOOKUP($E$1,$CC$1:$CG$4,4),TRUE),"-")</f>
        <v>-</v>
      </c>
      <c r="AY8" s="126" t="str">
        <f>IF(ISNUMBER(AW8),VLOOKUP(AW8,$CC$8:$CO$40,5),"-")</f>
        <v>-</v>
      </c>
      <c r="AZ8" s="126" t="str">
        <f>IF(ISNUMBER(AW8),VLOOKUP(AW8,$CC$8:$CO$58,3,TRUE),"-")</f>
        <v>-</v>
      </c>
      <c r="BA8" s="183">
        <f>BA4</f>
        <v>7</v>
      </c>
      <c r="BB8" s="33"/>
      <c r="BC8" s="138"/>
      <c r="BD8" s="130">
        <f>IF(ISNUMBER(BC8),ROUNDDOWN(BB8/BC8,3),0)</f>
        <v>0</v>
      </c>
      <c r="BE8" s="126">
        <f>IF(ISNUMBER(BC8),BB8/(BA8*AX8)%,0)</f>
        <v>0</v>
      </c>
      <c r="BF8" s="126" t="str">
        <f>IF(BC8&gt;0,(BB8/BC8)/AZ8%,"-")</f>
        <v>-</v>
      </c>
      <c r="BG8" s="135" t="str">
        <f>IF(ISNUMBER(BB8),AS8+BB8,"-")</f>
        <v>-</v>
      </c>
      <c r="BH8" s="135" t="str">
        <f>IF(ISNUMBER(BC8),AT8+BC8,"-")</f>
        <v>-</v>
      </c>
      <c r="BI8" s="137" t="str">
        <f>IF(ISNUMBER(BH8),ROUNDDOWN(BG8/BH8,3),"-")</f>
        <v>-</v>
      </c>
      <c r="BJ8" s="117" t="str">
        <f t="shared" ref="BJ8:BJ39" si="24">IF(ISNUMBER(BI8),IF(BI8&gt;=VLOOKUP($E$1,$CC$1:$CG$2,5,FALSE),"P","-"),"-")</f>
        <v>-</v>
      </c>
      <c r="BK8" s="137" t="str">
        <f>IF(ISNUMBER(BI8),MAX(AW8,BI8),"-")</f>
        <v>-</v>
      </c>
      <c r="BL8" s="125" t="str">
        <f t="shared" ref="BL8:BL39" si="25">IF(ISNUMBER(BK8),VLOOKUP(BK8,$CC$8:$CO$58,VLOOKUP($E$1,$CC$1:$CG$4,4),TRUE),"-")</f>
        <v>-</v>
      </c>
      <c r="BM8" s="126" t="str">
        <f>IF(ISNUMBER(BK8),VLOOKUP(BK8,$CC$8:$CO$40,5),"-")</f>
        <v>-</v>
      </c>
      <c r="BN8" s="126" t="str">
        <f>IF(ISNUMBER(BK8),VLOOKUP(BK8,$CC$8:$CO$58,3,TRUE),"-")</f>
        <v>-</v>
      </c>
      <c r="BO8" s="183">
        <f>BO4</f>
        <v>7</v>
      </c>
      <c r="BP8" s="33"/>
      <c r="BQ8" s="138"/>
      <c r="BR8" s="130">
        <f>IF(ISNUMBER(BQ8),ROUNDDOWN(BP8/BQ8,3),0)</f>
        <v>0</v>
      </c>
      <c r="BS8" s="126">
        <f>IF(ISNUMBER(BQ8),BP8/(BO8*BL8)%,0)</f>
        <v>0</v>
      </c>
      <c r="BT8" s="126" t="str">
        <f>IF(BQ8&gt;0,(BP8/BQ8)/BN8%,"-")</f>
        <v>-</v>
      </c>
      <c r="BU8" s="135" t="str">
        <f t="shared" ref="BU8:BV10" si="26">IF(ISNUMBER(BP8),BG8+BP8,"-")</f>
        <v>-</v>
      </c>
      <c r="BV8" s="135" t="str">
        <f t="shared" si="26"/>
        <v>-</v>
      </c>
      <c r="BW8" s="137" t="str">
        <f>IF(ISNUMBER(BV8),ROUNDDOWN(BU8/BV8,3),"-")</f>
        <v>-</v>
      </c>
      <c r="BX8" s="117" t="str">
        <f t="shared" ref="BX8:BX39" si="27">IF(ISNUMBER(BW8),IF(BW8&gt;=VLOOKUP($E$1,$CC$1:$CG$2,5,FALSE),"P","-"),"-")</f>
        <v>-</v>
      </c>
      <c r="BY8" s="137">
        <f>MAX(AG8,AU8,BI8,BW8)</f>
        <v>0</v>
      </c>
      <c r="BZ8" s="176" t="str">
        <f t="shared" ref="BZ8:BZ39" si="28">IF(BY8&gt;=VLOOKUP($E$1,$CC$1:$CG$2,5,FALSE),"P","-")</f>
        <v>-</v>
      </c>
      <c r="CA8" s="151"/>
      <c r="CB8" s="139"/>
      <c r="CC8" s="166">
        <v>0</v>
      </c>
      <c r="CD8" s="167" t="s">
        <v>6</v>
      </c>
      <c r="CE8" s="166">
        <v>0.25</v>
      </c>
      <c r="CF8" s="150">
        <v>14</v>
      </c>
      <c r="CG8" s="168">
        <v>0.2</v>
      </c>
      <c r="CH8" s="140">
        <v>12</v>
      </c>
      <c r="CI8" s="168">
        <v>0.2</v>
      </c>
      <c r="CJ8" s="141">
        <v>34</v>
      </c>
      <c r="CK8" s="168">
        <v>1</v>
      </c>
      <c r="CL8" s="141">
        <v>60</v>
      </c>
      <c r="CM8" s="168">
        <v>2</v>
      </c>
      <c r="CN8" s="142">
        <v>75</v>
      </c>
      <c r="CO8" s="168">
        <v>3</v>
      </c>
    </row>
    <row r="9" spans="1:93" ht="15" customHeight="1" x14ac:dyDescent="0.2">
      <c r="A9" s="194">
        <f t="shared" ref="A9:A40" si="29">IF(K9&gt;0,A8+1,A8)</f>
        <v>2</v>
      </c>
      <c r="B9" s="235"/>
      <c r="C9" s="236"/>
      <c r="D9" s="237"/>
      <c r="E9" s="124"/>
      <c r="F9" s="122"/>
      <c r="G9" s="33" t="s">
        <v>16</v>
      </c>
      <c r="H9" s="125" t="str">
        <f t="shared" si="0"/>
        <v>?</v>
      </c>
      <c r="I9" s="126" t="str">
        <f t="shared" si="1"/>
        <v>-</v>
      </c>
      <c r="J9" s="126" t="str">
        <f t="shared" si="2"/>
        <v>-</v>
      </c>
      <c r="K9" s="184">
        <f>K8</f>
        <v>4</v>
      </c>
      <c r="L9" s="235"/>
      <c r="M9" s="33"/>
      <c r="N9" s="33"/>
      <c r="O9" s="127">
        <f t="shared" si="3"/>
        <v>4</v>
      </c>
      <c r="P9" s="127">
        <f t="shared" si="4"/>
        <v>0</v>
      </c>
      <c r="Q9" s="130" t="str">
        <f t="shared" ref="Q9:Q67" si="30">IF(ISBLANK(N9),"-",ROUNDDOWN(M9/N9,3))</f>
        <v>-</v>
      </c>
      <c r="R9" s="126">
        <f t="shared" si="5"/>
        <v>0</v>
      </c>
      <c r="S9" s="126">
        <f t="shared" si="6"/>
        <v>0</v>
      </c>
      <c r="U9" s="131">
        <f t="shared" si="7"/>
        <v>30.5</v>
      </c>
      <c r="V9" s="131">
        <f t="shared" si="8"/>
        <v>30.5</v>
      </c>
      <c r="W9" s="131">
        <f t="shared" ref="W9:W67" si="31">U9+V9</f>
        <v>61</v>
      </c>
      <c r="X9" s="132">
        <f t="shared" ref="X9:X67" si="32">RANK(W9,$W$8:$W$67,1)+(COUNT($W$8:$W$67)+1-RANK(W9,$W$8:$W$67,0)-RANK(W9,$W$8:$W$67,1))/2</f>
        <v>30.5</v>
      </c>
      <c r="Y9" s="133"/>
      <c r="Z9" s="134">
        <f t="shared" si="9"/>
        <v>4</v>
      </c>
      <c r="AA9" s="135">
        <f t="shared" si="10"/>
        <v>0</v>
      </c>
      <c r="AB9" s="135">
        <f t="shared" si="11"/>
        <v>0</v>
      </c>
      <c r="AC9" s="136">
        <f t="shared" ref="AC9:AC67" si="33">IF(AB9=0,0,IF(ISNUMBER(AB9),ROUNDDOWN(AA9/AB9,2),"-"))</f>
        <v>0</v>
      </c>
      <c r="AD9" s="117"/>
      <c r="AE9" s="135">
        <f t="shared" ref="AE9:AE67" si="34">IF(ISNUMBER(M9),AA9+M9,0)</f>
        <v>0</v>
      </c>
      <c r="AF9" s="135">
        <f t="shared" ref="AF9:AF67" si="35">IF(ISNUMBER(N9),AB9+N9,0)</f>
        <v>0</v>
      </c>
      <c r="AG9" s="137">
        <f t="shared" si="12"/>
        <v>0</v>
      </c>
      <c r="AH9" s="117" t="str">
        <f t="shared" si="13"/>
        <v>-</v>
      </c>
      <c r="AI9" s="137">
        <f t="shared" si="14"/>
        <v>0</v>
      </c>
      <c r="AJ9" s="125" t="str">
        <f t="shared" si="15"/>
        <v>-</v>
      </c>
      <c r="AK9" s="126" t="str">
        <f t="shared" ref="AK9:AK67" si="36">IF(AI9=0,"-",VLOOKUP(AI9,$CC$8:$CO$40,5))</f>
        <v>-</v>
      </c>
      <c r="AL9" s="126" t="str">
        <f t="shared" ref="AL9:AL67" si="37">IF(AI9=0,"-",VLOOKUP(AI9,$CC$8:$CO$58,3,TRUE))</f>
        <v>-</v>
      </c>
      <c r="AM9" s="183">
        <f t="shared" ref="AM9:AM15" si="38">AM8</f>
        <v>7</v>
      </c>
      <c r="AN9" s="33"/>
      <c r="AO9" s="138"/>
      <c r="AP9" s="130">
        <f t="shared" si="16"/>
        <v>0</v>
      </c>
      <c r="AQ9" s="126">
        <f t="shared" si="17"/>
        <v>0</v>
      </c>
      <c r="AR9" s="126" t="str">
        <f t="shared" si="18"/>
        <v>-</v>
      </c>
      <c r="AS9" s="135" t="str">
        <f t="shared" si="19"/>
        <v>-</v>
      </c>
      <c r="AT9" s="135" t="str">
        <f t="shared" si="20"/>
        <v>-</v>
      </c>
      <c r="AU9" s="137" t="str">
        <f t="shared" si="21"/>
        <v>-</v>
      </c>
      <c r="AV9" s="117" t="str">
        <f t="shared" si="22"/>
        <v>-</v>
      </c>
      <c r="AW9" s="137" t="str">
        <f>IF(ISNUMBER(AU9),MAX(AI9,AU9),"-")</f>
        <v>-</v>
      </c>
      <c r="AX9" s="125" t="str">
        <f t="shared" si="23"/>
        <v>-</v>
      </c>
      <c r="AY9" s="126" t="str">
        <f>IF(ISNUMBER(AW9),VLOOKUP(AW9,$CC$8:$CO$40,5),"-")</f>
        <v>-</v>
      </c>
      <c r="AZ9" s="126" t="str">
        <f>IF(ISNUMBER(AW9),VLOOKUP(AW9,$CC$8:$CO$58,3,TRUE),"-")</f>
        <v>-</v>
      </c>
      <c r="BA9" s="183">
        <f>BA8</f>
        <v>7</v>
      </c>
      <c r="BB9" s="33"/>
      <c r="BC9" s="138"/>
      <c r="BD9" s="130">
        <f t="shared" ref="BD9:BD67" si="39">IF(ISNUMBER(BC9),ROUNDDOWN(BB9/BC9,3),0)</f>
        <v>0</v>
      </c>
      <c r="BE9" s="126">
        <f t="shared" ref="BE9:BE67" si="40">IF(ISNUMBER(BC9),BB9/(BA9*AX9)%,0)</f>
        <v>0</v>
      </c>
      <c r="BF9" s="126" t="str">
        <f t="shared" ref="BF9:BF67" si="41">IF(BC9&gt;0,(BB9/BC9)/AZ9%,"-")</f>
        <v>-</v>
      </c>
      <c r="BG9" s="135" t="str">
        <f t="shared" ref="BG9:BG67" si="42">IF(ISNUMBER(BB9),AS9+BB9,"-")</f>
        <v>-</v>
      </c>
      <c r="BH9" s="135" t="str">
        <f t="shared" ref="BH9:BH67" si="43">IF(ISNUMBER(BC9),AT9+BC9,"-")</f>
        <v>-</v>
      </c>
      <c r="BI9" s="137" t="str">
        <f t="shared" ref="BI9:BI67" si="44">IF(ISNUMBER(BH9),ROUNDDOWN(BG9/BH9,3),"-")</f>
        <v>-</v>
      </c>
      <c r="BJ9" s="117" t="str">
        <f t="shared" si="24"/>
        <v>-</v>
      </c>
      <c r="BK9" s="137" t="str">
        <f t="shared" ref="BK9:BK67" si="45">IF(ISNUMBER(BI9),MAX(AW9,BI9),"-")</f>
        <v>-</v>
      </c>
      <c r="BL9" s="125" t="str">
        <f t="shared" si="25"/>
        <v>-</v>
      </c>
      <c r="BM9" s="126" t="str">
        <f t="shared" ref="BM9:BM67" si="46">IF(ISNUMBER(BK9),VLOOKUP(BK9,$CC$8:$CO$40,5),"-")</f>
        <v>-</v>
      </c>
      <c r="BN9" s="126" t="str">
        <f t="shared" ref="BN9:BN67" si="47">IF(ISNUMBER(BK9),VLOOKUP(BK9,$CC$8:$CO$58,3,TRUE),"-")</f>
        <v>-</v>
      </c>
      <c r="BO9" s="183">
        <f>BO8</f>
        <v>7</v>
      </c>
      <c r="BP9" s="33"/>
      <c r="BQ9" s="138"/>
      <c r="BR9" s="130">
        <f>IF(ISNUMBER(BQ9),ROUNDDOWN(BP9/BQ9,3),0)</f>
        <v>0</v>
      </c>
      <c r="BS9" s="126">
        <f>IF(ISNUMBER(BQ9),BP9/(BO9*BL9)%,0)</f>
        <v>0</v>
      </c>
      <c r="BT9" s="126" t="str">
        <f>IF(BQ9&gt;0,(BP9/BQ9)/BN9%,"-")</f>
        <v>-</v>
      </c>
      <c r="BU9" s="135" t="str">
        <f t="shared" si="26"/>
        <v>-</v>
      </c>
      <c r="BV9" s="135" t="str">
        <f t="shared" si="26"/>
        <v>-</v>
      </c>
      <c r="BW9" s="137" t="str">
        <f>IF(ISNUMBER(BV9),ROUNDDOWN(BU9/BV9,3),"-")</f>
        <v>-</v>
      </c>
      <c r="BX9" s="117" t="str">
        <f t="shared" si="27"/>
        <v>-</v>
      </c>
      <c r="BY9" s="137">
        <f t="shared" ref="BY9:BY67" si="48">MAX(AG9,AU9,BI9,BW9)</f>
        <v>0</v>
      </c>
      <c r="BZ9" s="176" t="str">
        <f t="shared" si="28"/>
        <v>-</v>
      </c>
      <c r="CA9" s="151"/>
      <c r="CB9" s="139"/>
      <c r="CC9" s="166">
        <f>CE8</f>
        <v>0.25</v>
      </c>
      <c r="CD9" s="167" t="s">
        <v>6</v>
      </c>
      <c r="CE9" s="166">
        <v>0.3</v>
      </c>
      <c r="CF9" s="150">
        <v>14</v>
      </c>
      <c r="CG9" s="168">
        <f t="shared" ref="CG9:CG45" si="49">CC9</f>
        <v>0.25</v>
      </c>
      <c r="CH9" s="140">
        <v>13</v>
      </c>
      <c r="CI9" s="168">
        <f t="shared" ref="CI9:CI43" si="50">CC9</f>
        <v>0.25</v>
      </c>
      <c r="CJ9" s="141">
        <v>34</v>
      </c>
      <c r="CK9" s="168">
        <v>1</v>
      </c>
      <c r="CL9" s="141">
        <v>60</v>
      </c>
      <c r="CM9" s="168">
        <v>2</v>
      </c>
      <c r="CN9" s="142">
        <v>75</v>
      </c>
      <c r="CO9" s="168">
        <v>3</v>
      </c>
    </row>
    <row r="10" spans="1:93" ht="15" customHeight="1" x14ac:dyDescent="0.25">
      <c r="A10" s="194">
        <f t="shared" si="29"/>
        <v>3</v>
      </c>
      <c r="B10" s="238"/>
      <c r="C10" s="239"/>
      <c r="D10" s="123"/>
      <c r="E10" s="124"/>
      <c r="F10" s="240"/>
      <c r="G10" s="33" t="s">
        <v>16</v>
      </c>
      <c r="H10" s="125" t="str">
        <f t="shared" si="0"/>
        <v>?</v>
      </c>
      <c r="I10" s="126" t="str">
        <f t="shared" si="1"/>
        <v>-</v>
      </c>
      <c r="J10" s="126" t="str">
        <f t="shared" si="2"/>
        <v>-</v>
      </c>
      <c r="K10" s="184">
        <f t="shared" ref="K10:K67" si="51">K9</f>
        <v>4</v>
      </c>
      <c r="L10" s="245"/>
      <c r="M10" s="33"/>
      <c r="N10" s="247"/>
      <c r="O10" s="127">
        <f t="shared" si="3"/>
        <v>4</v>
      </c>
      <c r="P10" s="127">
        <f t="shared" si="4"/>
        <v>0</v>
      </c>
      <c r="Q10" s="130" t="str">
        <f t="shared" si="30"/>
        <v>-</v>
      </c>
      <c r="R10" s="126">
        <f t="shared" si="5"/>
        <v>0</v>
      </c>
      <c r="S10" s="126">
        <f t="shared" si="6"/>
        <v>0</v>
      </c>
      <c r="U10" s="131">
        <f t="shared" si="7"/>
        <v>30.5</v>
      </c>
      <c r="V10" s="131">
        <f t="shared" si="8"/>
        <v>30.5</v>
      </c>
      <c r="W10" s="131">
        <f t="shared" si="31"/>
        <v>61</v>
      </c>
      <c r="X10" s="132">
        <f t="shared" si="32"/>
        <v>30.5</v>
      </c>
      <c r="Y10" s="133"/>
      <c r="Z10" s="134">
        <f t="shared" si="9"/>
        <v>4</v>
      </c>
      <c r="AA10" s="135">
        <f t="shared" si="10"/>
        <v>0</v>
      </c>
      <c r="AB10" s="135">
        <f t="shared" si="11"/>
        <v>0</v>
      </c>
      <c r="AC10" s="136">
        <f t="shared" si="33"/>
        <v>0</v>
      </c>
      <c r="AD10" s="117"/>
      <c r="AE10" s="135">
        <f t="shared" si="34"/>
        <v>0</v>
      </c>
      <c r="AF10" s="135">
        <f t="shared" si="35"/>
        <v>0</v>
      </c>
      <c r="AG10" s="137">
        <f t="shared" si="12"/>
        <v>0</v>
      </c>
      <c r="AH10" s="117" t="str">
        <f t="shared" si="13"/>
        <v>-</v>
      </c>
      <c r="AI10" s="137">
        <f t="shared" si="14"/>
        <v>0</v>
      </c>
      <c r="AJ10" s="125" t="str">
        <f t="shared" si="15"/>
        <v>-</v>
      </c>
      <c r="AK10" s="126" t="str">
        <f t="shared" si="36"/>
        <v>-</v>
      </c>
      <c r="AL10" s="126" t="str">
        <f t="shared" si="37"/>
        <v>-</v>
      </c>
      <c r="AM10" s="183">
        <f t="shared" si="38"/>
        <v>7</v>
      </c>
      <c r="AN10" s="33"/>
      <c r="AO10" s="138"/>
      <c r="AP10" s="130">
        <f t="shared" si="16"/>
        <v>0</v>
      </c>
      <c r="AQ10" s="126">
        <f t="shared" si="17"/>
        <v>0</v>
      </c>
      <c r="AR10" s="126" t="str">
        <f t="shared" si="18"/>
        <v>-</v>
      </c>
      <c r="AS10" s="135" t="str">
        <f t="shared" si="19"/>
        <v>-</v>
      </c>
      <c r="AT10" s="135" t="str">
        <f t="shared" si="20"/>
        <v>-</v>
      </c>
      <c r="AU10" s="137" t="str">
        <f t="shared" si="21"/>
        <v>-</v>
      </c>
      <c r="AV10" s="117" t="str">
        <f t="shared" si="22"/>
        <v>-</v>
      </c>
      <c r="AW10" s="137" t="str">
        <f>IF(ISNUMBER(AU10),MAX(AI10,AU10),"-")</f>
        <v>-</v>
      </c>
      <c r="AX10" s="125" t="str">
        <f t="shared" si="23"/>
        <v>-</v>
      </c>
      <c r="AY10" s="126" t="str">
        <f>IF(ISNUMBER(AW10),VLOOKUP(AW10,$CC$8:$CO$40,5),"-")</f>
        <v>-</v>
      </c>
      <c r="AZ10" s="126" t="str">
        <f>IF(ISNUMBER(AW10),VLOOKUP(AW10,$CC$8:$CO$58,3,TRUE),"-")</f>
        <v>-</v>
      </c>
      <c r="BA10" s="183">
        <f t="shared" ref="BA10:BA67" si="52">BA9</f>
        <v>7</v>
      </c>
      <c r="BB10" s="33"/>
      <c r="BC10" s="138"/>
      <c r="BD10" s="130">
        <f t="shared" si="39"/>
        <v>0</v>
      </c>
      <c r="BE10" s="126">
        <f t="shared" si="40"/>
        <v>0</v>
      </c>
      <c r="BF10" s="126" t="str">
        <f t="shared" si="41"/>
        <v>-</v>
      </c>
      <c r="BG10" s="135" t="str">
        <f t="shared" si="42"/>
        <v>-</v>
      </c>
      <c r="BH10" s="135" t="str">
        <f t="shared" si="43"/>
        <v>-</v>
      </c>
      <c r="BI10" s="137" t="str">
        <f t="shared" si="44"/>
        <v>-</v>
      </c>
      <c r="BJ10" s="117" t="str">
        <f t="shared" si="24"/>
        <v>-</v>
      </c>
      <c r="BK10" s="137" t="str">
        <f t="shared" si="45"/>
        <v>-</v>
      </c>
      <c r="BL10" s="125" t="str">
        <f t="shared" si="25"/>
        <v>-</v>
      </c>
      <c r="BM10" s="126" t="str">
        <f t="shared" si="46"/>
        <v>-</v>
      </c>
      <c r="BN10" s="126" t="str">
        <f t="shared" si="47"/>
        <v>-</v>
      </c>
      <c r="BO10" s="183">
        <f t="shared" ref="BO10:BO67" si="53">BO9</f>
        <v>7</v>
      </c>
      <c r="BP10" s="33"/>
      <c r="BQ10" s="138"/>
      <c r="BR10" s="130">
        <f>IF(ISNUMBER(BQ10),ROUNDDOWN(BP10/BQ10,3),0)</f>
        <v>0</v>
      </c>
      <c r="BS10" s="126">
        <f>IF(ISNUMBER(BQ10),BP10/(BO10*BL10)%,0)</f>
        <v>0</v>
      </c>
      <c r="BT10" s="126" t="str">
        <f>IF(BQ10&gt;0,(BP10/BQ10)/BN10%,"-")</f>
        <v>-</v>
      </c>
      <c r="BU10" s="135" t="str">
        <f t="shared" si="26"/>
        <v>-</v>
      </c>
      <c r="BV10" s="135" t="str">
        <f t="shared" si="26"/>
        <v>-</v>
      </c>
      <c r="BW10" s="137" t="str">
        <f>IF(ISNUMBER(BV10),ROUNDDOWN(BU10/BV10,3),"-")</f>
        <v>-</v>
      </c>
      <c r="BX10" s="117" t="str">
        <f t="shared" si="27"/>
        <v>-</v>
      </c>
      <c r="BY10" s="137">
        <f t="shared" si="48"/>
        <v>0</v>
      </c>
      <c r="BZ10" s="176" t="str">
        <f t="shared" si="28"/>
        <v>-</v>
      </c>
      <c r="CA10" s="151"/>
      <c r="CB10" s="139"/>
      <c r="CC10" s="166">
        <f t="shared" ref="CC10:CC55" si="54">CE9</f>
        <v>0.3</v>
      </c>
      <c r="CD10" s="167" t="s">
        <v>6</v>
      </c>
      <c r="CE10" s="166">
        <v>0.35</v>
      </c>
      <c r="CF10" s="150">
        <v>15</v>
      </c>
      <c r="CG10" s="168">
        <f t="shared" si="49"/>
        <v>0.3</v>
      </c>
      <c r="CH10" s="140">
        <v>15</v>
      </c>
      <c r="CI10" s="168">
        <f t="shared" si="50"/>
        <v>0.3</v>
      </c>
      <c r="CJ10" s="141">
        <v>34</v>
      </c>
      <c r="CK10" s="168">
        <v>1</v>
      </c>
      <c r="CL10" s="141">
        <v>60</v>
      </c>
      <c r="CM10" s="168">
        <v>2</v>
      </c>
      <c r="CN10" s="142">
        <v>75</v>
      </c>
      <c r="CO10" s="168">
        <v>3</v>
      </c>
    </row>
    <row r="11" spans="1:93" ht="15" customHeight="1" x14ac:dyDescent="0.25">
      <c r="A11" s="194">
        <f t="shared" si="29"/>
        <v>4</v>
      </c>
      <c r="B11" s="238"/>
      <c r="C11" s="239"/>
      <c r="D11" s="123"/>
      <c r="E11" s="124"/>
      <c r="F11" s="240"/>
      <c r="G11" s="33" t="s">
        <v>16</v>
      </c>
      <c r="H11" s="125" t="str">
        <f t="shared" si="0"/>
        <v>?</v>
      </c>
      <c r="I11" s="126" t="str">
        <f t="shared" si="1"/>
        <v>-</v>
      </c>
      <c r="J11" s="126" t="str">
        <f t="shared" si="2"/>
        <v>-</v>
      </c>
      <c r="K11" s="184">
        <f t="shared" si="51"/>
        <v>4</v>
      </c>
      <c r="L11" s="245"/>
      <c r="M11" s="246"/>
      <c r="N11" s="246"/>
      <c r="O11" s="127">
        <f t="shared" si="3"/>
        <v>4</v>
      </c>
      <c r="P11" s="127">
        <f t="shared" si="4"/>
        <v>0</v>
      </c>
      <c r="Q11" s="130" t="str">
        <f t="shared" si="30"/>
        <v>-</v>
      </c>
      <c r="R11" s="126">
        <f t="shared" si="5"/>
        <v>0</v>
      </c>
      <c r="S11" s="126">
        <f t="shared" si="6"/>
        <v>0</v>
      </c>
      <c r="U11" s="131">
        <f t="shared" si="7"/>
        <v>30.5</v>
      </c>
      <c r="V11" s="131">
        <f t="shared" si="8"/>
        <v>30.5</v>
      </c>
      <c r="W11" s="131">
        <f t="shared" si="31"/>
        <v>61</v>
      </c>
      <c r="X11" s="132">
        <f t="shared" si="32"/>
        <v>30.5</v>
      </c>
      <c r="Y11" s="133"/>
      <c r="Z11" s="134">
        <f t="shared" si="9"/>
        <v>4</v>
      </c>
      <c r="AA11" s="135">
        <f t="shared" si="10"/>
        <v>0</v>
      </c>
      <c r="AB11" s="135">
        <f t="shared" si="11"/>
        <v>0</v>
      </c>
      <c r="AC11" s="136">
        <f t="shared" si="33"/>
        <v>0</v>
      </c>
      <c r="AD11" s="117"/>
      <c r="AE11" s="135">
        <f t="shared" si="34"/>
        <v>0</v>
      </c>
      <c r="AF11" s="135">
        <f t="shared" si="35"/>
        <v>0</v>
      </c>
      <c r="AG11" s="137">
        <f t="shared" si="12"/>
        <v>0</v>
      </c>
      <c r="AH11" s="117" t="str">
        <f t="shared" si="13"/>
        <v>-</v>
      </c>
      <c r="AI11" s="137">
        <f t="shared" si="14"/>
        <v>0</v>
      </c>
      <c r="AJ11" s="125" t="str">
        <f t="shared" si="15"/>
        <v>-</v>
      </c>
      <c r="AK11" s="126" t="str">
        <f t="shared" si="36"/>
        <v>-</v>
      </c>
      <c r="AL11" s="126" t="str">
        <f t="shared" si="37"/>
        <v>-</v>
      </c>
      <c r="AM11" s="183">
        <f t="shared" si="38"/>
        <v>7</v>
      </c>
      <c r="AN11" s="33"/>
      <c r="AO11" s="138"/>
      <c r="AP11" s="130">
        <f t="shared" si="16"/>
        <v>0</v>
      </c>
      <c r="AQ11" s="126">
        <f t="shared" si="17"/>
        <v>0</v>
      </c>
      <c r="AR11" s="126" t="str">
        <f t="shared" si="18"/>
        <v>-</v>
      </c>
      <c r="AS11" s="135" t="str">
        <f t="shared" si="19"/>
        <v>-</v>
      </c>
      <c r="AT11" s="135" t="str">
        <f t="shared" si="20"/>
        <v>-</v>
      </c>
      <c r="AU11" s="137" t="str">
        <f t="shared" si="21"/>
        <v>-</v>
      </c>
      <c r="AV11" s="117" t="str">
        <f t="shared" si="22"/>
        <v>-</v>
      </c>
      <c r="AW11" s="137" t="str">
        <f t="shared" ref="AW11:AW67" si="55">IF(ISNUMBER(AU11),MAX(AI11,AU11),"-")</f>
        <v>-</v>
      </c>
      <c r="AX11" s="125" t="str">
        <f t="shared" si="23"/>
        <v>-</v>
      </c>
      <c r="AY11" s="126" t="str">
        <f t="shared" ref="AY11:AY67" si="56">IF(ISNUMBER(AW11),VLOOKUP(AW11,$CC$8:$CO$40,5),"-")</f>
        <v>-</v>
      </c>
      <c r="AZ11" s="126" t="str">
        <f t="shared" ref="AZ11:AZ67" si="57">IF(ISNUMBER(AW11),VLOOKUP(AW11,$CC$8:$CO$58,3,TRUE),"-")</f>
        <v>-</v>
      </c>
      <c r="BA11" s="183">
        <f t="shared" si="52"/>
        <v>7</v>
      </c>
      <c r="BB11" s="33"/>
      <c r="BC11" s="138"/>
      <c r="BD11" s="130">
        <f t="shared" si="39"/>
        <v>0</v>
      </c>
      <c r="BE11" s="126">
        <f t="shared" si="40"/>
        <v>0</v>
      </c>
      <c r="BF11" s="126" t="str">
        <f t="shared" si="41"/>
        <v>-</v>
      </c>
      <c r="BG11" s="135" t="str">
        <f t="shared" si="42"/>
        <v>-</v>
      </c>
      <c r="BH11" s="135" t="str">
        <f t="shared" si="43"/>
        <v>-</v>
      </c>
      <c r="BI11" s="137" t="str">
        <f t="shared" si="44"/>
        <v>-</v>
      </c>
      <c r="BJ11" s="117" t="str">
        <f t="shared" si="24"/>
        <v>-</v>
      </c>
      <c r="BK11" s="137" t="str">
        <f t="shared" si="45"/>
        <v>-</v>
      </c>
      <c r="BL11" s="125" t="str">
        <f t="shared" si="25"/>
        <v>-</v>
      </c>
      <c r="BM11" s="126" t="str">
        <f t="shared" si="46"/>
        <v>-</v>
      </c>
      <c r="BN11" s="126" t="str">
        <f t="shared" si="47"/>
        <v>-</v>
      </c>
      <c r="BO11" s="183">
        <f t="shared" si="53"/>
        <v>7</v>
      </c>
      <c r="BP11" s="33"/>
      <c r="BQ11" s="138"/>
      <c r="BR11" s="130">
        <f t="shared" ref="BR11:BR67" si="58">IF(ISNUMBER(BQ11),ROUNDDOWN(BP11/BQ11,3),0)</f>
        <v>0</v>
      </c>
      <c r="BS11" s="126">
        <f t="shared" ref="BS11:BS67" si="59">IF(ISNUMBER(BQ11),BP11/(BO11*BL11)%,0)</f>
        <v>0</v>
      </c>
      <c r="BT11" s="126" t="str">
        <f t="shared" ref="BT11:BT67" si="60">IF(BQ11&gt;0,(BP11/BQ11)/BN11%,"-")</f>
        <v>-</v>
      </c>
      <c r="BU11" s="135" t="str">
        <f t="shared" ref="BU11:BU67" si="61">IF(ISNUMBER(BP11),BG11+BP11,"-")</f>
        <v>-</v>
      </c>
      <c r="BV11" s="135" t="str">
        <f t="shared" ref="BV11:BV67" si="62">IF(ISNUMBER(BQ11),BH11+BQ11,"-")</f>
        <v>-</v>
      </c>
      <c r="BW11" s="137" t="str">
        <f t="shared" ref="BW11:BW67" si="63">IF(ISNUMBER(BV11),ROUNDDOWN(BU11/BV11,3),"-")</f>
        <v>-</v>
      </c>
      <c r="BX11" s="117" t="str">
        <f t="shared" si="27"/>
        <v>-</v>
      </c>
      <c r="BY11" s="137">
        <f t="shared" si="48"/>
        <v>0</v>
      </c>
      <c r="BZ11" s="176" t="str">
        <f t="shared" si="28"/>
        <v>-</v>
      </c>
      <c r="CA11" s="151"/>
      <c r="CB11" s="139"/>
      <c r="CC11" s="166">
        <f t="shared" si="54"/>
        <v>0.35</v>
      </c>
      <c r="CD11" s="167" t="s">
        <v>6</v>
      </c>
      <c r="CE11" s="166">
        <v>0.4</v>
      </c>
      <c r="CF11" s="150">
        <v>16</v>
      </c>
      <c r="CG11" s="168">
        <f t="shared" si="49"/>
        <v>0.35</v>
      </c>
      <c r="CH11" s="140">
        <v>17</v>
      </c>
      <c r="CI11" s="168">
        <f t="shared" si="50"/>
        <v>0.35</v>
      </c>
      <c r="CJ11" s="141">
        <v>34</v>
      </c>
      <c r="CK11" s="168">
        <v>1</v>
      </c>
      <c r="CL11" s="141">
        <v>60</v>
      </c>
      <c r="CM11" s="168">
        <v>2</v>
      </c>
      <c r="CN11" s="142">
        <v>75</v>
      </c>
      <c r="CO11" s="168">
        <v>3</v>
      </c>
    </row>
    <row r="12" spans="1:93" ht="15" customHeight="1" x14ac:dyDescent="0.2">
      <c r="A12" s="194">
        <f t="shared" si="29"/>
        <v>5</v>
      </c>
      <c r="B12" s="122"/>
      <c r="C12" s="123"/>
      <c r="D12" s="124"/>
      <c r="E12" s="124"/>
      <c r="F12" s="104"/>
      <c r="G12" s="33" t="s">
        <v>16</v>
      </c>
      <c r="H12" s="125" t="str">
        <f t="shared" si="0"/>
        <v>?</v>
      </c>
      <c r="I12" s="126" t="str">
        <f t="shared" si="1"/>
        <v>-</v>
      </c>
      <c r="J12" s="126" t="str">
        <f t="shared" si="2"/>
        <v>-</v>
      </c>
      <c r="K12" s="184">
        <f t="shared" si="51"/>
        <v>4</v>
      </c>
      <c r="L12" s="128"/>
      <c r="M12" s="128"/>
      <c r="N12" s="128"/>
      <c r="O12" s="127">
        <f t="shared" si="3"/>
        <v>4</v>
      </c>
      <c r="P12" s="127">
        <f t="shared" si="4"/>
        <v>0</v>
      </c>
      <c r="Q12" s="130" t="str">
        <f t="shared" si="30"/>
        <v>-</v>
      </c>
      <c r="R12" s="126">
        <f t="shared" si="5"/>
        <v>0</v>
      </c>
      <c r="S12" s="126">
        <f t="shared" si="6"/>
        <v>0</v>
      </c>
      <c r="U12" s="131">
        <f t="shared" si="7"/>
        <v>30.5</v>
      </c>
      <c r="V12" s="131">
        <f t="shared" si="8"/>
        <v>30.5</v>
      </c>
      <c r="W12" s="131">
        <f t="shared" si="31"/>
        <v>61</v>
      </c>
      <c r="X12" s="132">
        <f t="shared" si="32"/>
        <v>30.5</v>
      </c>
      <c r="Y12" s="133"/>
      <c r="Z12" s="134">
        <f t="shared" si="9"/>
        <v>4</v>
      </c>
      <c r="AA12" s="135">
        <f t="shared" si="10"/>
        <v>0</v>
      </c>
      <c r="AB12" s="135">
        <f t="shared" si="11"/>
        <v>0</v>
      </c>
      <c r="AC12" s="136">
        <f t="shared" si="33"/>
        <v>0</v>
      </c>
      <c r="AD12" s="117"/>
      <c r="AE12" s="135">
        <f t="shared" si="34"/>
        <v>0</v>
      </c>
      <c r="AF12" s="135">
        <f t="shared" si="35"/>
        <v>0</v>
      </c>
      <c r="AG12" s="137">
        <f t="shared" si="12"/>
        <v>0</v>
      </c>
      <c r="AH12" s="117" t="str">
        <f t="shared" si="13"/>
        <v>-</v>
      </c>
      <c r="AI12" s="137">
        <f t="shared" si="14"/>
        <v>0</v>
      </c>
      <c r="AJ12" s="125" t="str">
        <f t="shared" si="15"/>
        <v>-</v>
      </c>
      <c r="AK12" s="126" t="str">
        <f t="shared" si="36"/>
        <v>-</v>
      </c>
      <c r="AL12" s="126" t="str">
        <f t="shared" si="37"/>
        <v>-</v>
      </c>
      <c r="AM12" s="183">
        <f t="shared" si="38"/>
        <v>7</v>
      </c>
      <c r="AN12" s="33"/>
      <c r="AO12" s="138"/>
      <c r="AP12" s="130">
        <f t="shared" si="16"/>
        <v>0</v>
      </c>
      <c r="AQ12" s="126">
        <f t="shared" si="17"/>
        <v>0</v>
      </c>
      <c r="AR12" s="126" t="str">
        <f t="shared" si="18"/>
        <v>-</v>
      </c>
      <c r="AS12" s="135" t="str">
        <f t="shared" si="19"/>
        <v>-</v>
      </c>
      <c r="AT12" s="135" t="str">
        <f t="shared" si="20"/>
        <v>-</v>
      </c>
      <c r="AU12" s="137" t="str">
        <f t="shared" si="21"/>
        <v>-</v>
      </c>
      <c r="AV12" s="117" t="str">
        <f t="shared" si="22"/>
        <v>-</v>
      </c>
      <c r="AW12" s="137" t="str">
        <f t="shared" si="55"/>
        <v>-</v>
      </c>
      <c r="AX12" s="125" t="str">
        <f t="shared" si="23"/>
        <v>-</v>
      </c>
      <c r="AY12" s="126" t="str">
        <f t="shared" si="56"/>
        <v>-</v>
      </c>
      <c r="AZ12" s="126" t="str">
        <f t="shared" si="57"/>
        <v>-</v>
      </c>
      <c r="BA12" s="183">
        <f t="shared" si="52"/>
        <v>7</v>
      </c>
      <c r="BB12" s="33"/>
      <c r="BC12" s="138"/>
      <c r="BD12" s="130">
        <f t="shared" si="39"/>
        <v>0</v>
      </c>
      <c r="BE12" s="126">
        <f t="shared" si="40"/>
        <v>0</v>
      </c>
      <c r="BF12" s="126" t="str">
        <f t="shared" si="41"/>
        <v>-</v>
      </c>
      <c r="BG12" s="135" t="str">
        <f t="shared" si="42"/>
        <v>-</v>
      </c>
      <c r="BH12" s="135" t="str">
        <f t="shared" si="43"/>
        <v>-</v>
      </c>
      <c r="BI12" s="137" t="str">
        <f t="shared" si="44"/>
        <v>-</v>
      </c>
      <c r="BJ12" s="117" t="str">
        <f t="shared" si="24"/>
        <v>-</v>
      </c>
      <c r="BK12" s="137" t="str">
        <f t="shared" si="45"/>
        <v>-</v>
      </c>
      <c r="BL12" s="125" t="str">
        <f t="shared" si="25"/>
        <v>-</v>
      </c>
      <c r="BM12" s="126" t="str">
        <f t="shared" si="46"/>
        <v>-</v>
      </c>
      <c r="BN12" s="126" t="str">
        <f t="shared" si="47"/>
        <v>-</v>
      </c>
      <c r="BO12" s="183">
        <f t="shared" si="53"/>
        <v>7</v>
      </c>
      <c r="BP12" s="33"/>
      <c r="BQ12" s="138"/>
      <c r="BR12" s="130">
        <f t="shared" si="58"/>
        <v>0</v>
      </c>
      <c r="BS12" s="126">
        <f t="shared" si="59"/>
        <v>0</v>
      </c>
      <c r="BT12" s="126" t="str">
        <f t="shared" si="60"/>
        <v>-</v>
      </c>
      <c r="BU12" s="135" t="str">
        <f t="shared" si="61"/>
        <v>-</v>
      </c>
      <c r="BV12" s="135" t="str">
        <f t="shared" si="62"/>
        <v>-</v>
      </c>
      <c r="BW12" s="137" t="str">
        <f t="shared" si="63"/>
        <v>-</v>
      </c>
      <c r="BX12" s="117" t="str">
        <f t="shared" si="27"/>
        <v>-</v>
      </c>
      <c r="BY12" s="137">
        <f t="shared" si="48"/>
        <v>0</v>
      </c>
      <c r="BZ12" s="176" t="str">
        <f t="shared" si="28"/>
        <v>-</v>
      </c>
      <c r="CA12" s="151"/>
      <c r="CB12" s="139"/>
      <c r="CC12" s="166">
        <f t="shared" si="54"/>
        <v>0.4</v>
      </c>
      <c r="CD12" s="167" t="s">
        <v>6</v>
      </c>
      <c r="CE12" s="166">
        <v>0.45</v>
      </c>
      <c r="CF12" s="150">
        <v>18</v>
      </c>
      <c r="CG12" s="168">
        <f t="shared" si="49"/>
        <v>0.4</v>
      </c>
      <c r="CH12" s="140">
        <v>18</v>
      </c>
      <c r="CI12" s="168">
        <f t="shared" si="50"/>
        <v>0.4</v>
      </c>
      <c r="CJ12" s="141">
        <v>34</v>
      </c>
      <c r="CK12" s="168">
        <v>1</v>
      </c>
      <c r="CL12" s="141">
        <v>60</v>
      </c>
      <c r="CM12" s="168">
        <v>2</v>
      </c>
      <c r="CN12" s="142">
        <v>75</v>
      </c>
      <c r="CO12" s="168">
        <v>3</v>
      </c>
    </row>
    <row r="13" spans="1:93" ht="15" customHeight="1" x14ac:dyDescent="0.2">
      <c r="A13" s="194">
        <f t="shared" si="29"/>
        <v>6</v>
      </c>
      <c r="B13" s="122"/>
      <c r="C13" s="123"/>
      <c r="D13" s="124"/>
      <c r="E13" s="124"/>
      <c r="F13" s="104"/>
      <c r="G13" s="33" t="s">
        <v>16</v>
      </c>
      <c r="H13" s="125" t="str">
        <f t="shared" si="0"/>
        <v>?</v>
      </c>
      <c r="I13" s="126" t="str">
        <f t="shared" si="1"/>
        <v>-</v>
      </c>
      <c r="J13" s="126" t="str">
        <f t="shared" si="2"/>
        <v>-</v>
      </c>
      <c r="K13" s="184">
        <f t="shared" si="51"/>
        <v>4</v>
      </c>
      <c r="L13" s="245"/>
      <c r="M13" s="128"/>
      <c r="N13" s="128"/>
      <c r="O13" s="127">
        <f t="shared" si="3"/>
        <v>4</v>
      </c>
      <c r="P13" s="127">
        <f t="shared" si="4"/>
        <v>0</v>
      </c>
      <c r="Q13" s="130" t="str">
        <f t="shared" si="30"/>
        <v>-</v>
      </c>
      <c r="R13" s="126">
        <f t="shared" si="5"/>
        <v>0</v>
      </c>
      <c r="S13" s="126">
        <f t="shared" si="6"/>
        <v>0</v>
      </c>
      <c r="U13" s="131">
        <f t="shared" si="7"/>
        <v>30.5</v>
      </c>
      <c r="V13" s="131">
        <f t="shared" si="8"/>
        <v>30.5</v>
      </c>
      <c r="W13" s="131">
        <f t="shared" si="31"/>
        <v>61</v>
      </c>
      <c r="X13" s="132">
        <f t="shared" si="32"/>
        <v>30.5</v>
      </c>
      <c r="Y13" s="133"/>
      <c r="Z13" s="134">
        <f t="shared" si="9"/>
        <v>4</v>
      </c>
      <c r="AA13" s="135">
        <f t="shared" si="10"/>
        <v>0</v>
      </c>
      <c r="AB13" s="135">
        <f t="shared" si="11"/>
        <v>0</v>
      </c>
      <c r="AC13" s="136">
        <f t="shared" si="33"/>
        <v>0</v>
      </c>
      <c r="AD13" s="117"/>
      <c r="AE13" s="135">
        <f t="shared" si="34"/>
        <v>0</v>
      </c>
      <c r="AF13" s="135">
        <f t="shared" si="35"/>
        <v>0</v>
      </c>
      <c r="AG13" s="137">
        <f t="shared" si="12"/>
        <v>0</v>
      </c>
      <c r="AH13" s="117" t="str">
        <f t="shared" si="13"/>
        <v>-</v>
      </c>
      <c r="AI13" s="137">
        <f t="shared" si="14"/>
        <v>0</v>
      </c>
      <c r="AJ13" s="125" t="str">
        <f t="shared" si="15"/>
        <v>-</v>
      </c>
      <c r="AK13" s="126" t="str">
        <f t="shared" si="36"/>
        <v>-</v>
      </c>
      <c r="AL13" s="126" t="str">
        <f t="shared" si="37"/>
        <v>-</v>
      </c>
      <c r="AM13" s="183">
        <f t="shared" si="38"/>
        <v>7</v>
      </c>
      <c r="AN13" s="33"/>
      <c r="AO13" s="138"/>
      <c r="AP13" s="130">
        <f t="shared" si="16"/>
        <v>0</v>
      </c>
      <c r="AQ13" s="126">
        <f t="shared" si="17"/>
        <v>0</v>
      </c>
      <c r="AR13" s="126" t="str">
        <f t="shared" si="18"/>
        <v>-</v>
      </c>
      <c r="AS13" s="135" t="str">
        <f t="shared" si="19"/>
        <v>-</v>
      </c>
      <c r="AT13" s="135" t="str">
        <f t="shared" si="20"/>
        <v>-</v>
      </c>
      <c r="AU13" s="137" t="str">
        <f t="shared" si="21"/>
        <v>-</v>
      </c>
      <c r="AV13" s="117" t="str">
        <f t="shared" si="22"/>
        <v>-</v>
      </c>
      <c r="AW13" s="137" t="str">
        <f t="shared" si="55"/>
        <v>-</v>
      </c>
      <c r="AX13" s="125" t="str">
        <f t="shared" si="23"/>
        <v>-</v>
      </c>
      <c r="AY13" s="126" t="str">
        <f t="shared" si="56"/>
        <v>-</v>
      </c>
      <c r="AZ13" s="126" t="str">
        <f t="shared" si="57"/>
        <v>-</v>
      </c>
      <c r="BA13" s="183">
        <f t="shared" si="52"/>
        <v>7</v>
      </c>
      <c r="BB13" s="33"/>
      <c r="BC13" s="138"/>
      <c r="BD13" s="130">
        <f t="shared" si="39"/>
        <v>0</v>
      </c>
      <c r="BE13" s="126">
        <f t="shared" si="40"/>
        <v>0</v>
      </c>
      <c r="BF13" s="126" t="str">
        <f t="shared" si="41"/>
        <v>-</v>
      </c>
      <c r="BG13" s="135" t="str">
        <f t="shared" si="42"/>
        <v>-</v>
      </c>
      <c r="BH13" s="135" t="str">
        <f t="shared" si="43"/>
        <v>-</v>
      </c>
      <c r="BI13" s="137" t="str">
        <f t="shared" si="44"/>
        <v>-</v>
      </c>
      <c r="BJ13" s="117" t="str">
        <f t="shared" si="24"/>
        <v>-</v>
      </c>
      <c r="BK13" s="137" t="str">
        <f t="shared" si="45"/>
        <v>-</v>
      </c>
      <c r="BL13" s="125" t="str">
        <f t="shared" si="25"/>
        <v>-</v>
      </c>
      <c r="BM13" s="126" t="str">
        <f t="shared" si="46"/>
        <v>-</v>
      </c>
      <c r="BN13" s="126" t="str">
        <f t="shared" si="47"/>
        <v>-</v>
      </c>
      <c r="BO13" s="183">
        <f t="shared" si="53"/>
        <v>7</v>
      </c>
      <c r="BP13" s="33"/>
      <c r="BQ13" s="138"/>
      <c r="BR13" s="130">
        <f t="shared" si="58"/>
        <v>0</v>
      </c>
      <c r="BS13" s="126">
        <f t="shared" si="59"/>
        <v>0</v>
      </c>
      <c r="BT13" s="126" t="str">
        <f t="shared" si="60"/>
        <v>-</v>
      </c>
      <c r="BU13" s="135" t="str">
        <f t="shared" si="61"/>
        <v>-</v>
      </c>
      <c r="BV13" s="135" t="str">
        <f t="shared" si="62"/>
        <v>-</v>
      </c>
      <c r="BW13" s="137" t="str">
        <f t="shared" si="63"/>
        <v>-</v>
      </c>
      <c r="BX13" s="117" t="str">
        <f t="shared" si="27"/>
        <v>-</v>
      </c>
      <c r="BY13" s="137">
        <f t="shared" si="48"/>
        <v>0</v>
      </c>
      <c r="BZ13" s="176" t="str">
        <f t="shared" si="28"/>
        <v>-</v>
      </c>
      <c r="CA13" s="151"/>
      <c r="CB13" s="139"/>
      <c r="CC13" s="166">
        <f t="shared" si="54"/>
        <v>0.45</v>
      </c>
      <c r="CD13" s="167" t="s">
        <v>6</v>
      </c>
      <c r="CE13" s="166">
        <v>0.5</v>
      </c>
      <c r="CF13" s="150">
        <v>19</v>
      </c>
      <c r="CG13" s="168">
        <f t="shared" si="49"/>
        <v>0.45</v>
      </c>
      <c r="CH13" s="140">
        <v>20</v>
      </c>
      <c r="CI13" s="168">
        <f t="shared" si="50"/>
        <v>0.45</v>
      </c>
      <c r="CJ13" s="141">
        <v>34</v>
      </c>
      <c r="CK13" s="168">
        <v>1</v>
      </c>
      <c r="CL13" s="141">
        <v>60</v>
      </c>
      <c r="CM13" s="168">
        <v>2</v>
      </c>
      <c r="CN13" s="142">
        <v>75</v>
      </c>
      <c r="CO13" s="168">
        <v>3</v>
      </c>
    </row>
    <row r="14" spans="1:93" ht="15" customHeight="1" x14ac:dyDescent="0.2">
      <c r="A14" s="194">
        <f t="shared" si="29"/>
        <v>7</v>
      </c>
      <c r="B14" s="241"/>
      <c r="C14" s="242"/>
      <c r="D14" s="243"/>
      <c r="E14" s="243"/>
      <c r="F14" s="244"/>
      <c r="G14" s="33" t="s">
        <v>16</v>
      </c>
      <c r="H14" s="125" t="str">
        <f t="shared" si="0"/>
        <v>?</v>
      </c>
      <c r="I14" s="126" t="str">
        <f t="shared" si="1"/>
        <v>-</v>
      </c>
      <c r="J14" s="126" t="str">
        <f t="shared" si="2"/>
        <v>-</v>
      </c>
      <c r="K14" s="184">
        <f t="shared" si="51"/>
        <v>4</v>
      </c>
      <c r="L14" s="245"/>
      <c r="M14" s="246"/>
      <c r="N14" s="246"/>
      <c r="O14" s="127">
        <f t="shared" si="3"/>
        <v>4</v>
      </c>
      <c r="P14" s="127">
        <f t="shared" si="4"/>
        <v>0</v>
      </c>
      <c r="Q14" s="130" t="str">
        <f t="shared" si="30"/>
        <v>-</v>
      </c>
      <c r="R14" s="126">
        <f t="shared" si="5"/>
        <v>0</v>
      </c>
      <c r="S14" s="126">
        <f t="shared" si="6"/>
        <v>0</v>
      </c>
      <c r="U14" s="131">
        <f t="shared" si="7"/>
        <v>30.5</v>
      </c>
      <c r="V14" s="131">
        <f t="shared" si="8"/>
        <v>30.5</v>
      </c>
      <c r="W14" s="131">
        <f t="shared" si="31"/>
        <v>61</v>
      </c>
      <c r="X14" s="132">
        <f t="shared" si="32"/>
        <v>30.5</v>
      </c>
      <c r="Y14" s="133"/>
      <c r="Z14" s="134">
        <f t="shared" si="9"/>
        <v>4</v>
      </c>
      <c r="AA14" s="135">
        <f t="shared" si="10"/>
        <v>0</v>
      </c>
      <c r="AB14" s="135">
        <f t="shared" si="11"/>
        <v>0</v>
      </c>
      <c r="AC14" s="136">
        <f t="shared" si="33"/>
        <v>0</v>
      </c>
      <c r="AD14" s="117"/>
      <c r="AE14" s="135">
        <f t="shared" si="34"/>
        <v>0</v>
      </c>
      <c r="AF14" s="135">
        <f t="shared" si="35"/>
        <v>0</v>
      </c>
      <c r="AG14" s="137">
        <f t="shared" si="12"/>
        <v>0</v>
      </c>
      <c r="AH14" s="117" t="str">
        <f t="shared" si="13"/>
        <v>-</v>
      </c>
      <c r="AI14" s="137">
        <f t="shared" si="14"/>
        <v>0</v>
      </c>
      <c r="AJ14" s="125" t="str">
        <f t="shared" si="15"/>
        <v>-</v>
      </c>
      <c r="AK14" s="126" t="str">
        <f t="shared" si="36"/>
        <v>-</v>
      </c>
      <c r="AL14" s="126" t="str">
        <f t="shared" si="37"/>
        <v>-</v>
      </c>
      <c r="AM14" s="183">
        <f t="shared" si="38"/>
        <v>7</v>
      </c>
      <c r="AN14" s="33"/>
      <c r="AO14" s="138"/>
      <c r="AP14" s="130">
        <f t="shared" si="16"/>
        <v>0</v>
      </c>
      <c r="AQ14" s="126">
        <f t="shared" si="17"/>
        <v>0</v>
      </c>
      <c r="AR14" s="126" t="str">
        <f t="shared" si="18"/>
        <v>-</v>
      </c>
      <c r="AS14" s="135" t="str">
        <f t="shared" si="19"/>
        <v>-</v>
      </c>
      <c r="AT14" s="135" t="str">
        <f t="shared" si="20"/>
        <v>-</v>
      </c>
      <c r="AU14" s="137" t="str">
        <f t="shared" si="21"/>
        <v>-</v>
      </c>
      <c r="AV14" s="117" t="str">
        <f t="shared" si="22"/>
        <v>-</v>
      </c>
      <c r="AW14" s="137" t="str">
        <f t="shared" si="55"/>
        <v>-</v>
      </c>
      <c r="AX14" s="125" t="str">
        <f t="shared" si="23"/>
        <v>-</v>
      </c>
      <c r="AY14" s="126" t="str">
        <f t="shared" si="56"/>
        <v>-</v>
      </c>
      <c r="AZ14" s="126" t="str">
        <f t="shared" si="57"/>
        <v>-</v>
      </c>
      <c r="BA14" s="183">
        <f t="shared" si="52"/>
        <v>7</v>
      </c>
      <c r="BB14" s="33"/>
      <c r="BC14" s="138"/>
      <c r="BD14" s="130">
        <f t="shared" si="39"/>
        <v>0</v>
      </c>
      <c r="BE14" s="126">
        <f t="shared" si="40"/>
        <v>0</v>
      </c>
      <c r="BF14" s="126" t="str">
        <f t="shared" si="41"/>
        <v>-</v>
      </c>
      <c r="BG14" s="135" t="str">
        <f t="shared" si="42"/>
        <v>-</v>
      </c>
      <c r="BH14" s="135" t="str">
        <f t="shared" si="43"/>
        <v>-</v>
      </c>
      <c r="BI14" s="137" t="str">
        <f t="shared" si="44"/>
        <v>-</v>
      </c>
      <c r="BJ14" s="117" t="str">
        <f t="shared" si="24"/>
        <v>-</v>
      </c>
      <c r="BK14" s="137" t="str">
        <f t="shared" si="45"/>
        <v>-</v>
      </c>
      <c r="BL14" s="125" t="str">
        <f t="shared" si="25"/>
        <v>-</v>
      </c>
      <c r="BM14" s="126" t="str">
        <f t="shared" si="46"/>
        <v>-</v>
      </c>
      <c r="BN14" s="126" t="str">
        <f t="shared" si="47"/>
        <v>-</v>
      </c>
      <c r="BO14" s="183">
        <f t="shared" si="53"/>
        <v>7</v>
      </c>
      <c r="BP14" s="33"/>
      <c r="BQ14" s="138"/>
      <c r="BR14" s="130">
        <f t="shared" si="58"/>
        <v>0</v>
      </c>
      <c r="BS14" s="126">
        <f t="shared" si="59"/>
        <v>0</v>
      </c>
      <c r="BT14" s="126" t="str">
        <f t="shared" si="60"/>
        <v>-</v>
      </c>
      <c r="BU14" s="135" t="str">
        <f t="shared" si="61"/>
        <v>-</v>
      </c>
      <c r="BV14" s="135" t="str">
        <f t="shared" si="62"/>
        <v>-</v>
      </c>
      <c r="BW14" s="137" t="str">
        <f t="shared" si="63"/>
        <v>-</v>
      </c>
      <c r="BX14" s="117" t="str">
        <f t="shared" si="27"/>
        <v>-</v>
      </c>
      <c r="BY14" s="137">
        <f t="shared" si="48"/>
        <v>0</v>
      </c>
      <c r="BZ14" s="176" t="str">
        <f t="shared" si="28"/>
        <v>-</v>
      </c>
      <c r="CA14" s="151"/>
      <c r="CB14" s="139"/>
      <c r="CC14" s="166">
        <f t="shared" si="54"/>
        <v>0.5</v>
      </c>
      <c r="CD14" s="167" t="s">
        <v>6</v>
      </c>
      <c r="CE14" s="166">
        <v>0.55000000000000004</v>
      </c>
      <c r="CF14" s="150">
        <v>21</v>
      </c>
      <c r="CG14" s="168">
        <f t="shared" si="49"/>
        <v>0.5</v>
      </c>
      <c r="CH14" s="140">
        <v>22</v>
      </c>
      <c r="CI14" s="168">
        <f t="shared" si="50"/>
        <v>0.5</v>
      </c>
      <c r="CJ14" s="141">
        <v>34</v>
      </c>
      <c r="CK14" s="168">
        <v>1</v>
      </c>
      <c r="CL14" s="141">
        <v>60</v>
      </c>
      <c r="CM14" s="168">
        <v>2</v>
      </c>
      <c r="CN14" s="142">
        <v>75</v>
      </c>
      <c r="CO14" s="168">
        <v>3</v>
      </c>
    </row>
    <row r="15" spans="1:93" ht="15" customHeight="1" x14ac:dyDescent="0.2">
      <c r="A15" s="194">
        <f t="shared" si="29"/>
        <v>8</v>
      </c>
      <c r="B15" s="241"/>
      <c r="C15" s="242"/>
      <c r="D15" s="243"/>
      <c r="E15" s="243"/>
      <c r="F15" s="244"/>
      <c r="G15" s="33" t="s">
        <v>16</v>
      </c>
      <c r="H15" s="125" t="str">
        <f t="shared" si="0"/>
        <v>?</v>
      </c>
      <c r="I15" s="126" t="str">
        <f t="shared" si="1"/>
        <v>-</v>
      </c>
      <c r="J15" s="126" t="str">
        <f t="shared" si="2"/>
        <v>-</v>
      </c>
      <c r="K15" s="184">
        <f t="shared" si="51"/>
        <v>4</v>
      </c>
      <c r="L15" s="245"/>
      <c r="M15" s="246"/>
      <c r="N15" s="246"/>
      <c r="O15" s="127">
        <f t="shared" si="3"/>
        <v>4</v>
      </c>
      <c r="P15" s="127">
        <f t="shared" si="4"/>
        <v>0</v>
      </c>
      <c r="Q15" s="130" t="str">
        <f t="shared" si="30"/>
        <v>-</v>
      </c>
      <c r="R15" s="126">
        <f t="shared" si="5"/>
        <v>0</v>
      </c>
      <c r="S15" s="126">
        <f t="shared" si="6"/>
        <v>0</v>
      </c>
      <c r="U15" s="131">
        <f t="shared" si="7"/>
        <v>30.5</v>
      </c>
      <c r="V15" s="131">
        <f t="shared" si="8"/>
        <v>30.5</v>
      </c>
      <c r="W15" s="131">
        <f t="shared" si="31"/>
        <v>61</v>
      </c>
      <c r="X15" s="132">
        <f t="shared" si="32"/>
        <v>30.5</v>
      </c>
      <c r="Y15" s="133"/>
      <c r="Z15" s="134">
        <f t="shared" si="9"/>
        <v>4</v>
      </c>
      <c r="AA15" s="135">
        <f t="shared" si="10"/>
        <v>0</v>
      </c>
      <c r="AB15" s="135">
        <f t="shared" si="11"/>
        <v>0</v>
      </c>
      <c r="AC15" s="136">
        <f t="shared" si="33"/>
        <v>0</v>
      </c>
      <c r="AD15" s="117"/>
      <c r="AE15" s="135">
        <f t="shared" si="34"/>
        <v>0</v>
      </c>
      <c r="AF15" s="135">
        <f t="shared" si="35"/>
        <v>0</v>
      </c>
      <c r="AG15" s="137">
        <f t="shared" si="12"/>
        <v>0</v>
      </c>
      <c r="AH15" s="117" t="str">
        <f t="shared" si="13"/>
        <v>-</v>
      </c>
      <c r="AI15" s="137">
        <f t="shared" si="14"/>
        <v>0</v>
      </c>
      <c r="AJ15" s="125" t="str">
        <f t="shared" si="15"/>
        <v>-</v>
      </c>
      <c r="AK15" s="126" t="str">
        <f t="shared" si="36"/>
        <v>-</v>
      </c>
      <c r="AL15" s="126" t="str">
        <f t="shared" si="37"/>
        <v>-</v>
      </c>
      <c r="AM15" s="183">
        <f t="shared" si="38"/>
        <v>7</v>
      </c>
      <c r="AN15" s="33"/>
      <c r="AO15" s="138"/>
      <c r="AP15" s="130">
        <f t="shared" ref="AP15:AP67" si="64">IF(ISNUMBER(AO15),ROUNDDOWN(AN15/AO15,3),0)</f>
        <v>0</v>
      </c>
      <c r="AQ15" s="126">
        <f>IF(ISNUMBER(AO15),IF(AJ15="-",0,AN15/(AM15*AJ15)%),0)</f>
        <v>0</v>
      </c>
      <c r="AR15" s="126" t="str">
        <f>IF(AO15&gt;0,IF(AL15="-",0,(AN15/AO15)/AL15%),"-")</f>
        <v>-</v>
      </c>
      <c r="AS15" s="135" t="str">
        <f>IF(AE15&gt;0,AE15+AN15,IF(AN15&gt;0,AA15+AN15,"-"))</f>
        <v>-</v>
      </c>
      <c r="AT15" s="135" t="str">
        <f>IF(AF15&gt;0,AF15+AO15,IF(AO15&gt;0,AB15+AO15,"-"))</f>
        <v>-</v>
      </c>
      <c r="AU15" s="137" t="str">
        <f t="shared" si="21"/>
        <v>-</v>
      </c>
      <c r="AV15" s="117" t="str">
        <f t="shared" si="22"/>
        <v>-</v>
      </c>
      <c r="AW15" s="137" t="str">
        <f t="shared" si="55"/>
        <v>-</v>
      </c>
      <c r="AX15" s="125" t="str">
        <f t="shared" si="23"/>
        <v>-</v>
      </c>
      <c r="AY15" s="126" t="str">
        <f t="shared" si="56"/>
        <v>-</v>
      </c>
      <c r="AZ15" s="126" t="str">
        <f t="shared" si="57"/>
        <v>-</v>
      </c>
      <c r="BA15" s="183">
        <f t="shared" si="52"/>
        <v>7</v>
      </c>
      <c r="BB15" s="33"/>
      <c r="BC15" s="138"/>
      <c r="BD15" s="130">
        <f t="shared" si="39"/>
        <v>0</v>
      </c>
      <c r="BE15" s="126">
        <f t="shared" si="40"/>
        <v>0</v>
      </c>
      <c r="BF15" s="126" t="str">
        <f t="shared" si="41"/>
        <v>-</v>
      </c>
      <c r="BG15" s="135" t="str">
        <f t="shared" si="42"/>
        <v>-</v>
      </c>
      <c r="BH15" s="135" t="str">
        <f t="shared" si="43"/>
        <v>-</v>
      </c>
      <c r="BI15" s="137" t="str">
        <f t="shared" si="44"/>
        <v>-</v>
      </c>
      <c r="BJ15" s="117" t="str">
        <f t="shared" si="24"/>
        <v>-</v>
      </c>
      <c r="BK15" s="137" t="str">
        <f t="shared" si="45"/>
        <v>-</v>
      </c>
      <c r="BL15" s="125" t="str">
        <f t="shared" si="25"/>
        <v>-</v>
      </c>
      <c r="BM15" s="126" t="str">
        <f t="shared" si="46"/>
        <v>-</v>
      </c>
      <c r="BN15" s="126" t="str">
        <f t="shared" si="47"/>
        <v>-</v>
      </c>
      <c r="BO15" s="183">
        <f t="shared" si="53"/>
        <v>7</v>
      </c>
      <c r="BP15" s="33"/>
      <c r="BQ15" s="138"/>
      <c r="BR15" s="130">
        <f t="shared" si="58"/>
        <v>0</v>
      </c>
      <c r="BS15" s="126">
        <f t="shared" si="59"/>
        <v>0</v>
      </c>
      <c r="BT15" s="126" t="str">
        <f t="shared" si="60"/>
        <v>-</v>
      </c>
      <c r="BU15" s="135" t="str">
        <f t="shared" si="61"/>
        <v>-</v>
      </c>
      <c r="BV15" s="135" t="str">
        <f t="shared" si="62"/>
        <v>-</v>
      </c>
      <c r="BW15" s="137" t="str">
        <f t="shared" si="63"/>
        <v>-</v>
      </c>
      <c r="BX15" s="117" t="str">
        <f t="shared" si="27"/>
        <v>-</v>
      </c>
      <c r="BY15" s="137">
        <f t="shared" si="48"/>
        <v>0</v>
      </c>
      <c r="BZ15" s="176" t="str">
        <f t="shared" si="28"/>
        <v>-</v>
      </c>
      <c r="CA15" s="151"/>
      <c r="CB15" s="139"/>
      <c r="CC15" s="166">
        <f t="shared" si="54"/>
        <v>0.55000000000000004</v>
      </c>
      <c r="CD15" s="167" t="s">
        <v>6</v>
      </c>
      <c r="CE15" s="166">
        <v>0.6</v>
      </c>
      <c r="CF15" s="150">
        <v>22</v>
      </c>
      <c r="CG15" s="168">
        <f t="shared" si="49"/>
        <v>0.55000000000000004</v>
      </c>
      <c r="CH15" s="140">
        <v>24</v>
      </c>
      <c r="CI15" s="168">
        <f t="shared" si="50"/>
        <v>0.55000000000000004</v>
      </c>
      <c r="CJ15" s="141">
        <v>34</v>
      </c>
      <c r="CK15" s="168">
        <v>1</v>
      </c>
      <c r="CL15" s="141">
        <v>60</v>
      </c>
      <c r="CM15" s="168">
        <v>2</v>
      </c>
      <c r="CN15" s="142">
        <v>75</v>
      </c>
      <c r="CO15" s="168">
        <v>3</v>
      </c>
    </row>
    <row r="16" spans="1:93" ht="15" customHeight="1" x14ac:dyDescent="0.2">
      <c r="A16" s="194">
        <f t="shared" si="29"/>
        <v>9</v>
      </c>
      <c r="B16" s="122"/>
      <c r="C16" s="123"/>
      <c r="D16" s="124"/>
      <c r="E16" s="124"/>
      <c r="F16" s="104"/>
      <c r="G16" s="33" t="s">
        <v>16</v>
      </c>
      <c r="H16" s="125" t="str">
        <f t="shared" si="0"/>
        <v>?</v>
      </c>
      <c r="I16" s="126" t="str">
        <f t="shared" si="1"/>
        <v>-</v>
      </c>
      <c r="J16" s="126" t="str">
        <f t="shared" si="2"/>
        <v>-</v>
      </c>
      <c r="K16" s="184">
        <f t="shared" si="51"/>
        <v>4</v>
      </c>
      <c r="L16" s="128"/>
      <c r="M16" s="129"/>
      <c r="N16" s="128"/>
      <c r="O16" s="127">
        <f t="shared" si="3"/>
        <v>4</v>
      </c>
      <c r="P16" s="127">
        <f t="shared" si="4"/>
        <v>0</v>
      </c>
      <c r="Q16" s="130" t="str">
        <f t="shared" si="30"/>
        <v>-</v>
      </c>
      <c r="R16" s="126">
        <f t="shared" si="5"/>
        <v>0</v>
      </c>
      <c r="S16" s="126">
        <f t="shared" si="6"/>
        <v>0</v>
      </c>
      <c r="U16" s="131">
        <f t="shared" si="7"/>
        <v>30.5</v>
      </c>
      <c r="V16" s="131">
        <f t="shared" si="8"/>
        <v>30.5</v>
      </c>
      <c r="W16" s="131">
        <f t="shared" si="31"/>
        <v>61</v>
      </c>
      <c r="X16" s="132">
        <f t="shared" si="32"/>
        <v>30.5</v>
      </c>
      <c r="Y16" s="133"/>
      <c r="Z16" s="134">
        <f t="shared" si="9"/>
        <v>4</v>
      </c>
      <c r="AA16" s="135">
        <f t="shared" si="10"/>
        <v>0</v>
      </c>
      <c r="AB16" s="135">
        <f t="shared" si="11"/>
        <v>0</v>
      </c>
      <c r="AC16" s="136">
        <f t="shared" si="33"/>
        <v>0</v>
      </c>
      <c r="AD16" s="117"/>
      <c r="AE16" s="135">
        <f t="shared" si="34"/>
        <v>0</v>
      </c>
      <c r="AF16" s="135">
        <f t="shared" si="35"/>
        <v>0</v>
      </c>
      <c r="AG16" s="137">
        <f t="shared" si="12"/>
        <v>0</v>
      </c>
      <c r="AH16" s="117" t="str">
        <f t="shared" si="13"/>
        <v>-</v>
      </c>
      <c r="AI16" s="137">
        <f t="shared" si="14"/>
        <v>0</v>
      </c>
      <c r="AJ16" s="125" t="str">
        <f t="shared" si="15"/>
        <v>-</v>
      </c>
      <c r="AK16" s="126" t="str">
        <f t="shared" si="36"/>
        <v>-</v>
      </c>
      <c r="AL16" s="126" t="str">
        <f t="shared" si="37"/>
        <v>-</v>
      </c>
      <c r="AM16" s="183">
        <f t="shared" ref="AM16:AM67" si="65">AM15</f>
        <v>7</v>
      </c>
      <c r="AN16" s="33"/>
      <c r="AO16" s="138"/>
      <c r="AP16" s="130">
        <f t="shared" si="64"/>
        <v>0</v>
      </c>
      <c r="AQ16" s="126">
        <f>IF(ISNUMBER(AO16),IF(AJ16="-",0,AN16/(AM16*AJ16)%),0)</f>
        <v>0</v>
      </c>
      <c r="AR16" s="126" t="str">
        <f>IF(AO16&gt;0,IF(AL16="-",0,(AN16/AO16)/AL16%),"-")</f>
        <v>-</v>
      </c>
      <c r="AS16" s="135" t="str">
        <f t="shared" ref="AS16:AS67" si="66">IF(AE16&gt;0,AE16+AN16,IF(AN16&gt;0,AA16+AN16,"-"))</f>
        <v>-</v>
      </c>
      <c r="AT16" s="135" t="str">
        <f t="shared" ref="AT16:AT67" si="67">IF(AF16&gt;0,AF16+AO16,IF(AO16&gt;0,AB16+AO16,"-"))</f>
        <v>-</v>
      </c>
      <c r="AU16" s="137" t="str">
        <f t="shared" si="21"/>
        <v>-</v>
      </c>
      <c r="AV16" s="117" t="str">
        <f t="shared" si="22"/>
        <v>-</v>
      </c>
      <c r="AW16" s="137" t="str">
        <f t="shared" si="55"/>
        <v>-</v>
      </c>
      <c r="AX16" s="125" t="str">
        <f t="shared" si="23"/>
        <v>-</v>
      </c>
      <c r="AY16" s="126" t="str">
        <f t="shared" si="56"/>
        <v>-</v>
      </c>
      <c r="AZ16" s="126" t="str">
        <f t="shared" si="57"/>
        <v>-</v>
      </c>
      <c r="BA16" s="183">
        <f t="shared" si="52"/>
        <v>7</v>
      </c>
      <c r="BB16" s="33"/>
      <c r="BC16" s="138"/>
      <c r="BD16" s="130">
        <f t="shared" si="39"/>
        <v>0</v>
      </c>
      <c r="BE16" s="126">
        <f t="shared" si="40"/>
        <v>0</v>
      </c>
      <c r="BF16" s="126" t="str">
        <f t="shared" si="41"/>
        <v>-</v>
      </c>
      <c r="BG16" s="135" t="str">
        <f t="shared" si="42"/>
        <v>-</v>
      </c>
      <c r="BH16" s="135" t="str">
        <f t="shared" si="43"/>
        <v>-</v>
      </c>
      <c r="BI16" s="137" t="str">
        <f t="shared" si="44"/>
        <v>-</v>
      </c>
      <c r="BJ16" s="117" t="str">
        <f t="shared" si="24"/>
        <v>-</v>
      </c>
      <c r="BK16" s="137" t="str">
        <f t="shared" si="45"/>
        <v>-</v>
      </c>
      <c r="BL16" s="125" t="str">
        <f t="shared" si="25"/>
        <v>-</v>
      </c>
      <c r="BM16" s="126" t="str">
        <f t="shared" si="46"/>
        <v>-</v>
      </c>
      <c r="BN16" s="126" t="str">
        <f t="shared" si="47"/>
        <v>-</v>
      </c>
      <c r="BO16" s="183">
        <f t="shared" si="53"/>
        <v>7</v>
      </c>
      <c r="BP16" s="33"/>
      <c r="BQ16" s="138"/>
      <c r="BR16" s="130">
        <f t="shared" si="58"/>
        <v>0</v>
      </c>
      <c r="BS16" s="126">
        <f t="shared" si="59"/>
        <v>0</v>
      </c>
      <c r="BT16" s="126" t="str">
        <f t="shared" si="60"/>
        <v>-</v>
      </c>
      <c r="BU16" s="135" t="str">
        <f t="shared" si="61"/>
        <v>-</v>
      </c>
      <c r="BV16" s="135" t="str">
        <f t="shared" si="62"/>
        <v>-</v>
      </c>
      <c r="BW16" s="137" t="str">
        <f t="shared" si="63"/>
        <v>-</v>
      </c>
      <c r="BX16" s="117" t="str">
        <f t="shared" si="27"/>
        <v>-</v>
      </c>
      <c r="BY16" s="137">
        <f t="shared" si="48"/>
        <v>0</v>
      </c>
      <c r="BZ16" s="176" t="str">
        <f t="shared" si="28"/>
        <v>-</v>
      </c>
      <c r="CA16" s="151"/>
      <c r="CB16" s="139"/>
      <c r="CC16" s="166">
        <f t="shared" si="54"/>
        <v>0.6</v>
      </c>
      <c r="CD16" s="167" t="s">
        <v>6</v>
      </c>
      <c r="CE16" s="166">
        <v>0.65</v>
      </c>
      <c r="CF16" s="150">
        <v>24</v>
      </c>
      <c r="CG16" s="168">
        <f t="shared" si="49"/>
        <v>0.6</v>
      </c>
      <c r="CH16" s="140">
        <v>26</v>
      </c>
      <c r="CI16" s="168">
        <f t="shared" si="50"/>
        <v>0.6</v>
      </c>
      <c r="CJ16" s="141">
        <v>34</v>
      </c>
      <c r="CK16" s="168">
        <v>1</v>
      </c>
      <c r="CL16" s="141">
        <v>60</v>
      </c>
      <c r="CM16" s="168">
        <v>2</v>
      </c>
      <c r="CN16" s="142">
        <v>75</v>
      </c>
      <c r="CO16" s="168">
        <v>3</v>
      </c>
    </row>
    <row r="17" spans="1:93" ht="15" customHeight="1" x14ac:dyDescent="0.2">
      <c r="A17" s="194">
        <f t="shared" si="29"/>
        <v>10</v>
      </c>
      <c r="B17" s="122"/>
      <c r="C17" s="123"/>
      <c r="D17" s="124"/>
      <c r="E17" s="124"/>
      <c r="F17" s="104"/>
      <c r="G17" s="33" t="s">
        <v>16</v>
      </c>
      <c r="H17" s="125" t="str">
        <f t="shared" si="0"/>
        <v>?</v>
      </c>
      <c r="I17" s="126" t="str">
        <f t="shared" si="1"/>
        <v>-</v>
      </c>
      <c r="J17" s="126" t="str">
        <f t="shared" si="2"/>
        <v>-</v>
      </c>
      <c r="K17" s="184">
        <f t="shared" si="51"/>
        <v>4</v>
      </c>
      <c r="L17" s="128"/>
      <c r="M17" s="129"/>
      <c r="N17" s="128"/>
      <c r="O17" s="127">
        <f t="shared" si="3"/>
        <v>4</v>
      </c>
      <c r="P17" s="127">
        <f t="shared" si="4"/>
        <v>0</v>
      </c>
      <c r="Q17" s="130" t="str">
        <f t="shared" si="30"/>
        <v>-</v>
      </c>
      <c r="R17" s="126">
        <f t="shared" si="5"/>
        <v>0</v>
      </c>
      <c r="S17" s="126">
        <f t="shared" si="6"/>
        <v>0</v>
      </c>
      <c r="U17" s="131">
        <f t="shared" si="7"/>
        <v>30.5</v>
      </c>
      <c r="V17" s="131">
        <f t="shared" si="8"/>
        <v>30.5</v>
      </c>
      <c r="W17" s="131">
        <f t="shared" si="31"/>
        <v>61</v>
      </c>
      <c r="X17" s="132">
        <f t="shared" si="32"/>
        <v>30.5</v>
      </c>
      <c r="Y17" s="133"/>
      <c r="Z17" s="134">
        <f t="shared" si="9"/>
        <v>4</v>
      </c>
      <c r="AA17" s="135">
        <f t="shared" si="10"/>
        <v>0</v>
      </c>
      <c r="AB17" s="135">
        <f t="shared" si="11"/>
        <v>0</v>
      </c>
      <c r="AC17" s="136">
        <f t="shared" si="33"/>
        <v>0</v>
      </c>
      <c r="AD17" s="117"/>
      <c r="AE17" s="135">
        <f t="shared" si="34"/>
        <v>0</v>
      </c>
      <c r="AF17" s="135">
        <f t="shared" si="35"/>
        <v>0</v>
      </c>
      <c r="AG17" s="137">
        <f t="shared" si="12"/>
        <v>0</v>
      </c>
      <c r="AH17" s="117" t="str">
        <f t="shared" si="13"/>
        <v>-</v>
      </c>
      <c r="AI17" s="137">
        <f t="shared" si="14"/>
        <v>0</v>
      </c>
      <c r="AJ17" s="125" t="str">
        <f t="shared" si="15"/>
        <v>-</v>
      </c>
      <c r="AK17" s="126" t="str">
        <f t="shared" si="36"/>
        <v>-</v>
      </c>
      <c r="AL17" s="126" t="str">
        <f t="shared" si="37"/>
        <v>-</v>
      </c>
      <c r="AM17" s="183">
        <f t="shared" si="65"/>
        <v>7</v>
      </c>
      <c r="AN17" s="33"/>
      <c r="AO17" s="138"/>
      <c r="AP17" s="130">
        <f t="shared" ref="AP17:AP26" si="68">IF(ISNUMBER(AO17),ROUNDDOWN(AN17/AO17,3),0)</f>
        <v>0</v>
      </c>
      <c r="AQ17" s="126">
        <f t="shared" ref="AQ17:AQ26" si="69">IF(ISNUMBER(AO17),IF(AJ17="-",0,AN17/(AM17*AJ17)%),0)</f>
        <v>0</v>
      </c>
      <c r="AR17" s="126" t="str">
        <f t="shared" ref="AR17:AR26" si="70">IF(AO17&gt;0,IF(AL17="-",0,(AN17/AO17)/AL17%),"-")</f>
        <v>-</v>
      </c>
      <c r="AS17" s="135" t="str">
        <f t="shared" si="66"/>
        <v>-</v>
      </c>
      <c r="AT17" s="135" t="str">
        <f t="shared" si="67"/>
        <v>-</v>
      </c>
      <c r="AU17" s="137" t="str">
        <f t="shared" si="21"/>
        <v>-</v>
      </c>
      <c r="AV17" s="117" t="str">
        <f t="shared" si="22"/>
        <v>-</v>
      </c>
      <c r="AW17" s="137" t="str">
        <f t="shared" si="55"/>
        <v>-</v>
      </c>
      <c r="AX17" s="125" t="str">
        <f t="shared" si="23"/>
        <v>-</v>
      </c>
      <c r="AY17" s="126" t="str">
        <f t="shared" si="56"/>
        <v>-</v>
      </c>
      <c r="AZ17" s="126" t="str">
        <f t="shared" si="57"/>
        <v>-</v>
      </c>
      <c r="BA17" s="183">
        <f t="shared" si="52"/>
        <v>7</v>
      </c>
      <c r="BB17" s="33"/>
      <c r="BC17" s="138"/>
      <c r="BD17" s="130">
        <f t="shared" si="39"/>
        <v>0</v>
      </c>
      <c r="BE17" s="126">
        <f t="shared" si="40"/>
        <v>0</v>
      </c>
      <c r="BF17" s="126" t="str">
        <f t="shared" si="41"/>
        <v>-</v>
      </c>
      <c r="BG17" s="135" t="str">
        <f t="shared" si="42"/>
        <v>-</v>
      </c>
      <c r="BH17" s="135" t="str">
        <f t="shared" si="43"/>
        <v>-</v>
      </c>
      <c r="BI17" s="137" t="str">
        <f t="shared" si="44"/>
        <v>-</v>
      </c>
      <c r="BJ17" s="117" t="str">
        <f t="shared" si="24"/>
        <v>-</v>
      </c>
      <c r="BK17" s="137" t="str">
        <f t="shared" si="45"/>
        <v>-</v>
      </c>
      <c r="BL17" s="125" t="str">
        <f t="shared" si="25"/>
        <v>-</v>
      </c>
      <c r="BM17" s="126" t="str">
        <f t="shared" si="46"/>
        <v>-</v>
      </c>
      <c r="BN17" s="126" t="str">
        <f t="shared" si="47"/>
        <v>-</v>
      </c>
      <c r="BO17" s="183">
        <f t="shared" si="53"/>
        <v>7</v>
      </c>
      <c r="BP17" s="33"/>
      <c r="BQ17" s="138"/>
      <c r="BR17" s="130">
        <f t="shared" si="58"/>
        <v>0</v>
      </c>
      <c r="BS17" s="126">
        <f t="shared" si="59"/>
        <v>0</v>
      </c>
      <c r="BT17" s="126" t="str">
        <f t="shared" si="60"/>
        <v>-</v>
      </c>
      <c r="BU17" s="135" t="str">
        <f t="shared" si="61"/>
        <v>-</v>
      </c>
      <c r="BV17" s="135" t="str">
        <f t="shared" si="62"/>
        <v>-</v>
      </c>
      <c r="BW17" s="137" t="str">
        <f t="shared" si="63"/>
        <v>-</v>
      </c>
      <c r="BX17" s="117" t="str">
        <f t="shared" si="27"/>
        <v>-</v>
      </c>
      <c r="BY17" s="137">
        <f t="shared" si="48"/>
        <v>0</v>
      </c>
      <c r="BZ17" s="176" t="str">
        <f t="shared" si="28"/>
        <v>-</v>
      </c>
      <c r="CA17" s="151"/>
      <c r="CB17" s="139"/>
      <c r="CC17" s="166">
        <f t="shared" si="54"/>
        <v>0.65</v>
      </c>
      <c r="CD17" s="167" t="s">
        <v>6</v>
      </c>
      <c r="CE17" s="166">
        <v>0.7</v>
      </c>
      <c r="CF17" s="150">
        <v>25</v>
      </c>
      <c r="CG17" s="168">
        <f t="shared" si="49"/>
        <v>0.65</v>
      </c>
      <c r="CH17" s="140">
        <v>28</v>
      </c>
      <c r="CI17" s="168">
        <f t="shared" si="50"/>
        <v>0.65</v>
      </c>
      <c r="CJ17" s="141">
        <v>34</v>
      </c>
      <c r="CK17" s="168">
        <v>1</v>
      </c>
      <c r="CL17" s="141">
        <v>60</v>
      </c>
      <c r="CM17" s="168">
        <v>2</v>
      </c>
      <c r="CN17" s="142">
        <v>75</v>
      </c>
      <c r="CO17" s="168">
        <v>3</v>
      </c>
    </row>
    <row r="18" spans="1:93" ht="15" customHeight="1" x14ac:dyDescent="0.2">
      <c r="A18" s="194">
        <f t="shared" si="29"/>
        <v>11</v>
      </c>
      <c r="B18" s="122"/>
      <c r="C18" s="123"/>
      <c r="D18" s="124"/>
      <c r="E18" s="124"/>
      <c r="F18" s="104"/>
      <c r="G18" s="33" t="s">
        <v>16</v>
      </c>
      <c r="H18" s="125" t="str">
        <f t="shared" si="0"/>
        <v>?</v>
      </c>
      <c r="I18" s="126" t="str">
        <f t="shared" si="1"/>
        <v>-</v>
      </c>
      <c r="J18" s="126" t="str">
        <f t="shared" si="2"/>
        <v>-</v>
      </c>
      <c r="K18" s="184">
        <f t="shared" si="51"/>
        <v>4</v>
      </c>
      <c r="L18" s="128"/>
      <c r="M18" s="129"/>
      <c r="N18" s="128"/>
      <c r="O18" s="127">
        <f t="shared" si="3"/>
        <v>4</v>
      </c>
      <c r="P18" s="127">
        <f t="shared" si="4"/>
        <v>0</v>
      </c>
      <c r="Q18" s="130" t="str">
        <f t="shared" si="30"/>
        <v>-</v>
      </c>
      <c r="R18" s="126">
        <f t="shared" si="5"/>
        <v>0</v>
      </c>
      <c r="S18" s="126">
        <f t="shared" si="6"/>
        <v>0</v>
      </c>
      <c r="T18" s="143"/>
      <c r="U18" s="131">
        <f t="shared" si="7"/>
        <v>30.5</v>
      </c>
      <c r="V18" s="131">
        <f t="shared" si="8"/>
        <v>30.5</v>
      </c>
      <c r="W18" s="131">
        <f t="shared" si="31"/>
        <v>61</v>
      </c>
      <c r="X18" s="132">
        <f t="shared" si="32"/>
        <v>30.5</v>
      </c>
      <c r="Y18" s="133"/>
      <c r="Z18" s="134">
        <f t="shared" si="9"/>
        <v>4</v>
      </c>
      <c r="AA18" s="135">
        <f t="shared" si="10"/>
        <v>0</v>
      </c>
      <c r="AB18" s="135">
        <f t="shared" si="11"/>
        <v>0</v>
      </c>
      <c r="AC18" s="136">
        <f t="shared" si="33"/>
        <v>0</v>
      </c>
      <c r="AD18" s="117"/>
      <c r="AE18" s="135">
        <f t="shared" si="34"/>
        <v>0</v>
      </c>
      <c r="AF18" s="135">
        <f t="shared" si="35"/>
        <v>0</v>
      </c>
      <c r="AG18" s="137">
        <f t="shared" si="12"/>
        <v>0</v>
      </c>
      <c r="AH18" s="117" t="str">
        <f t="shared" si="13"/>
        <v>-</v>
      </c>
      <c r="AI18" s="137">
        <f t="shared" si="14"/>
        <v>0</v>
      </c>
      <c r="AJ18" s="125" t="str">
        <f t="shared" si="15"/>
        <v>-</v>
      </c>
      <c r="AK18" s="126" t="str">
        <f t="shared" si="36"/>
        <v>-</v>
      </c>
      <c r="AL18" s="126" t="str">
        <f t="shared" si="37"/>
        <v>-</v>
      </c>
      <c r="AM18" s="183">
        <f t="shared" si="65"/>
        <v>7</v>
      </c>
      <c r="AN18" s="33"/>
      <c r="AO18" s="138"/>
      <c r="AP18" s="130">
        <f t="shared" si="68"/>
        <v>0</v>
      </c>
      <c r="AQ18" s="126">
        <f t="shared" si="69"/>
        <v>0</v>
      </c>
      <c r="AR18" s="126" t="str">
        <f t="shared" si="70"/>
        <v>-</v>
      </c>
      <c r="AS18" s="135" t="str">
        <f t="shared" si="66"/>
        <v>-</v>
      </c>
      <c r="AT18" s="135" t="str">
        <f t="shared" si="67"/>
        <v>-</v>
      </c>
      <c r="AU18" s="137" t="str">
        <f t="shared" si="21"/>
        <v>-</v>
      </c>
      <c r="AV18" s="117" t="str">
        <f t="shared" si="22"/>
        <v>-</v>
      </c>
      <c r="AW18" s="137" t="str">
        <f t="shared" si="55"/>
        <v>-</v>
      </c>
      <c r="AX18" s="125" t="str">
        <f t="shared" si="23"/>
        <v>-</v>
      </c>
      <c r="AY18" s="126" t="str">
        <f t="shared" si="56"/>
        <v>-</v>
      </c>
      <c r="AZ18" s="126" t="str">
        <f t="shared" si="57"/>
        <v>-</v>
      </c>
      <c r="BA18" s="183">
        <f t="shared" si="52"/>
        <v>7</v>
      </c>
      <c r="BB18" s="33"/>
      <c r="BC18" s="138"/>
      <c r="BD18" s="130">
        <f t="shared" si="39"/>
        <v>0</v>
      </c>
      <c r="BE18" s="126">
        <f t="shared" si="40"/>
        <v>0</v>
      </c>
      <c r="BF18" s="126" t="str">
        <f t="shared" si="41"/>
        <v>-</v>
      </c>
      <c r="BG18" s="135" t="str">
        <f t="shared" si="42"/>
        <v>-</v>
      </c>
      <c r="BH18" s="135" t="str">
        <f t="shared" si="43"/>
        <v>-</v>
      </c>
      <c r="BI18" s="137" t="str">
        <f t="shared" si="44"/>
        <v>-</v>
      </c>
      <c r="BJ18" s="117" t="str">
        <f t="shared" si="24"/>
        <v>-</v>
      </c>
      <c r="BK18" s="137" t="str">
        <f t="shared" si="45"/>
        <v>-</v>
      </c>
      <c r="BL18" s="125" t="str">
        <f t="shared" si="25"/>
        <v>-</v>
      </c>
      <c r="BM18" s="126" t="str">
        <f t="shared" si="46"/>
        <v>-</v>
      </c>
      <c r="BN18" s="126" t="str">
        <f t="shared" si="47"/>
        <v>-</v>
      </c>
      <c r="BO18" s="183">
        <f t="shared" si="53"/>
        <v>7</v>
      </c>
      <c r="BP18" s="33"/>
      <c r="BQ18" s="138"/>
      <c r="BR18" s="130">
        <f t="shared" si="58"/>
        <v>0</v>
      </c>
      <c r="BS18" s="126">
        <f t="shared" si="59"/>
        <v>0</v>
      </c>
      <c r="BT18" s="126" t="str">
        <f t="shared" si="60"/>
        <v>-</v>
      </c>
      <c r="BU18" s="135" t="str">
        <f t="shared" si="61"/>
        <v>-</v>
      </c>
      <c r="BV18" s="135" t="str">
        <f t="shared" si="62"/>
        <v>-</v>
      </c>
      <c r="BW18" s="137" t="str">
        <f t="shared" si="63"/>
        <v>-</v>
      </c>
      <c r="BX18" s="117" t="str">
        <f t="shared" si="27"/>
        <v>-</v>
      </c>
      <c r="BY18" s="137">
        <f t="shared" si="48"/>
        <v>0</v>
      </c>
      <c r="BZ18" s="176" t="str">
        <f t="shared" si="28"/>
        <v>-</v>
      </c>
      <c r="CA18" s="151"/>
      <c r="CB18" s="139"/>
      <c r="CC18" s="166">
        <f t="shared" si="54"/>
        <v>0.7</v>
      </c>
      <c r="CD18" s="167" t="s">
        <v>6</v>
      </c>
      <c r="CE18" s="166">
        <v>0.75</v>
      </c>
      <c r="CF18" s="150">
        <v>27</v>
      </c>
      <c r="CG18" s="168">
        <f t="shared" si="49"/>
        <v>0.7</v>
      </c>
      <c r="CH18" s="140">
        <v>30</v>
      </c>
      <c r="CI18" s="168">
        <f t="shared" si="50"/>
        <v>0.7</v>
      </c>
      <c r="CJ18" s="141">
        <v>34</v>
      </c>
      <c r="CK18" s="168">
        <v>1</v>
      </c>
      <c r="CL18" s="141">
        <v>60</v>
      </c>
      <c r="CM18" s="168">
        <v>2</v>
      </c>
      <c r="CN18" s="142">
        <v>75</v>
      </c>
      <c r="CO18" s="168">
        <v>3</v>
      </c>
    </row>
    <row r="19" spans="1:93" ht="15" customHeight="1" x14ac:dyDescent="0.2">
      <c r="A19" s="194">
        <f t="shared" si="29"/>
        <v>12</v>
      </c>
      <c r="B19" s="122"/>
      <c r="C19" s="123"/>
      <c r="D19" s="124"/>
      <c r="E19" s="124"/>
      <c r="F19" s="104"/>
      <c r="G19" s="33" t="s">
        <v>16</v>
      </c>
      <c r="H19" s="125" t="str">
        <f t="shared" si="0"/>
        <v>?</v>
      </c>
      <c r="I19" s="126" t="str">
        <f t="shared" si="1"/>
        <v>-</v>
      </c>
      <c r="J19" s="126" t="str">
        <f t="shared" si="2"/>
        <v>-</v>
      </c>
      <c r="K19" s="184">
        <f t="shared" si="51"/>
        <v>4</v>
      </c>
      <c r="L19" s="128"/>
      <c r="M19" s="129"/>
      <c r="N19" s="128"/>
      <c r="O19" s="127">
        <f t="shared" si="3"/>
        <v>4</v>
      </c>
      <c r="P19" s="127">
        <f t="shared" si="4"/>
        <v>0</v>
      </c>
      <c r="Q19" s="130" t="str">
        <f t="shared" si="30"/>
        <v>-</v>
      </c>
      <c r="R19" s="126">
        <f t="shared" si="5"/>
        <v>0</v>
      </c>
      <c r="S19" s="126">
        <f t="shared" si="6"/>
        <v>0</v>
      </c>
      <c r="U19" s="131">
        <f t="shared" si="7"/>
        <v>30.5</v>
      </c>
      <c r="V19" s="131">
        <f t="shared" si="8"/>
        <v>30.5</v>
      </c>
      <c r="W19" s="131">
        <f t="shared" si="31"/>
        <v>61</v>
      </c>
      <c r="X19" s="132">
        <f t="shared" si="32"/>
        <v>30.5</v>
      </c>
      <c r="Y19" s="133"/>
      <c r="Z19" s="134">
        <f t="shared" si="9"/>
        <v>4</v>
      </c>
      <c r="AA19" s="135">
        <f t="shared" si="10"/>
        <v>0</v>
      </c>
      <c r="AB19" s="135">
        <f t="shared" si="11"/>
        <v>0</v>
      </c>
      <c r="AC19" s="136">
        <f t="shared" si="33"/>
        <v>0</v>
      </c>
      <c r="AD19" s="117"/>
      <c r="AE19" s="135">
        <f t="shared" si="34"/>
        <v>0</v>
      </c>
      <c r="AF19" s="135">
        <f t="shared" si="35"/>
        <v>0</v>
      </c>
      <c r="AG19" s="137">
        <f t="shared" si="12"/>
        <v>0</v>
      </c>
      <c r="AH19" s="117" t="str">
        <f t="shared" si="13"/>
        <v>-</v>
      </c>
      <c r="AI19" s="137">
        <f t="shared" si="14"/>
        <v>0</v>
      </c>
      <c r="AJ19" s="125" t="str">
        <f t="shared" si="15"/>
        <v>-</v>
      </c>
      <c r="AK19" s="126" t="str">
        <f t="shared" si="36"/>
        <v>-</v>
      </c>
      <c r="AL19" s="126" t="str">
        <f t="shared" si="37"/>
        <v>-</v>
      </c>
      <c r="AM19" s="183">
        <f t="shared" si="65"/>
        <v>7</v>
      </c>
      <c r="AN19" s="33"/>
      <c r="AO19" s="138"/>
      <c r="AP19" s="130">
        <f t="shared" si="68"/>
        <v>0</v>
      </c>
      <c r="AQ19" s="126">
        <f t="shared" si="69"/>
        <v>0</v>
      </c>
      <c r="AR19" s="126" t="str">
        <f t="shared" si="70"/>
        <v>-</v>
      </c>
      <c r="AS19" s="135" t="str">
        <f t="shared" si="66"/>
        <v>-</v>
      </c>
      <c r="AT19" s="135" t="str">
        <f t="shared" si="67"/>
        <v>-</v>
      </c>
      <c r="AU19" s="137" t="str">
        <f t="shared" si="21"/>
        <v>-</v>
      </c>
      <c r="AV19" s="117" t="str">
        <f t="shared" si="22"/>
        <v>-</v>
      </c>
      <c r="AW19" s="137" t="str">
        <f t="shared" si="55"/>
        <v>-</v>
      </c>
      <c r="AX19" s="125" t="str">
        <f t="shared" si="23"/>
        <v>-</v>
      </c>
      <c r="AY19" s="126" t="str">
        <f t="shared" si="56"/>
        <v>-</v>
      </c>
      <c r="AZ19" s="126" t="str">
        <f t="shared" si="57"/>
        <v>-</v>
      </c>
      <c r="BA19" s="183">
        <f t="shared" si="52"/>
        <v>7</v>
      </c>
      <c r="BB19" s="33"/>
      <c r="BC19" s="138"/>
      <c r="BD19" s="130">
        <f t="shared" si="39"/>
        <v>0</v>
      </c>
      <c r="BE19" s="126">
        <f t="shared" si="40"/>
        <v>0</v>
      </c>
      <c r="BF19" s="126" t="str">
        <f t="shared" si="41"/>
        <v>-</v>
      </c>
      <c r="BG19" s="135" t="str">
        <f t="shared" si="42"/>
        <v>-</v>
      </c>
      <c r="BH19" s="135" t="str">
        <f t="shared" si="43"/>
        <v>-</v>
      </c>
      <c r="BI19" s="137" t="str">
        <f t="shared" si="44"/>
        <v>-</v>
      </c>
      <c r="BJ19" s="117" t="str">
        <f t="shared" si="24"/>
        <v>-</v>
      </c>
      <c r="BK19" s="137" t="str">
        <f t="shared" si="45"/>
        <v>-</v>
      </c>
      <c r="BL19" s="125" t="str">
        <f t="shared" si="25"/>
        <v>-</v>
      </c>
      <c r="BM19" s="126" t="str">
        <f t="shared" si="46"/>
        <v>-</v>
      </c>
      <c r="BN19" s="126" t="str">
        <f t="shared" si="47"/>
        <v>-</v>
      </c>
      <c r="BO19" s="183">
        <f t="shared" si="53"/>
        <v>7</v>
      </c>
      <c r="BP19" s="33"/>
      <c r="BQ19" s="138"/>
      <c r="BR19" s="130">
        <f t="shared" si="58"/>
        <v>0</v>
      </c>
      <c r="BS19" s="126">
        <f t="shared" si="59"/>
        <v>0</v>
      </c>
      <c r="BT19" s="126" t="str">
        <f t="shared" si="60"/>
        <v>-</v>
      </c>
      <c r="BU19" s="135" t="str">
        <f t="shared" si="61"/>
        <v>-</v>
      </c>
      <c r="BV19" s="135" t="str">
        <f t="shared" si="62"/>
        <v>-</v>
      </c>
      <c r="BW19" s="137" t="str">
        <f t="shared" si="63"/>
        <v>-</v>
      </c>
      <c r="BX19" s="117" t="str">
        <f t="shared" si="27"/>
        <v>-</v>
      </c>
      <c r="BY19" s="137">
        <f t="shared" si="48"/>
        <v>0</v>
      </c>
      <c r="BZ19" s="176" t="str">
        <f t="shared" si="28"/>
        <v>-</v>
      </c>
      <c r="CA19" s="151"/>
      <c r="CB19" s="139"/>
      <c r="CC19" s="166">
        <f t="shared" si="54"/>
        <v>0.75</v>
      </c>
      <c r="CD19" s="167" t="s">
        <v>6</v>
      </c>
      <c r="CE19" s="166">
        <v>0.8</v>
      </c>
      <c r="CF19" s="150">
        <v>28</v>
      </c>
      <c r="CG19" s="168">
        <f t="shared" si="49"/>
        <v>0.75</v>
      </c>
      <c r="CH19" s="140">
        <v>32</v>
      </c>
      <c r="CI19" s="168">
        <f t="shared" si="50"/>
        <v>0.75</v>
      </c>
      <c r="CJ19" s="141">
        <v>34</v>
      </c>
      <c r="CK19" s="168">
        <v>1</v>
      </c>
      <c r="CL19" s="141">
        <v>60</v>
      </c>
      <c r="CM19" s="168">
        <v>2</v>
      </c>
      <c r="CN19" s="142">
        <v>75</v>
      </c>
      <c r="CO19" s="168">
        <v>3</v>
      </c>
    </row>
    <row r="20" spans="1:93" ht="15" customHeight="1" x14ac:dyDescent="0.2">
      <c r="A20" s="194">
        <f t="shared" si="29"/>
        <v>13</v>
      </c>
      <c r="B20" s="122"/>
      <c r="C20" s="123"/>
      <c r="D20" s="124"/>
      <c r="E20" s="124"/>
      <c r="F20" s="104"/>
      <c r="G20" s="33" t="s">
        <v>16</v>
      </c>
      <c r="H20" s="125" t="str">
        <f t="shared" si="0"/>
        <v>?</v>
      </c>
      <c r="I20" s="126" t="str">
        <f t="shared" si="1"/>
        <v>-</v>
      </c>
      <c r="J20" s="126" t="str">
        <f t="shared" si="2"/>
        <v>-</v>
      </c>
      <c r="K20" s="184">
        <f t="shared" si="51"/>
        <v>4</v>
      </c>
      <c r="L20" s="128"/>
      <c r="M20" s="129"/>
      <c r="N20" s="128"/>
      <c r="O20" s="127">
        <f t="shared" si="3"/>
        <v>4</v>
      </c>
      <c r="P20" s="127">
        <f t="shared" si="4"/>
        <v>0</v>
      </c>
      <c r="Q20" s="130" t="str">
        <f t="shared" si="30"/>
        <v>-</v>
      </c>
      <c r="R20" s="126">
        <f t="shared" si="5"/>
        <v>0</v>
      </c>
      <c r="S20" s="126">
        <f t="shared" si="6"/>
        <v>0</v>
      </c>
      <c r="U20" s="131">
        <f t="shared" si="7"/>
        <v>30.5</v>
      </c>
      <c r="V20" s="131">
        <f t="shared" si="8"/>
        <v>30.5</v>
      </c>
      <c r="W20" s="131">
        <f t="shared" si="31"/>
        <v>61</v>
      </c>
      <c r="X20" s="132">
        <f t="shared" si="32"/>
        <v>30.5</v>
      </c>
      <c r="Y20" s="133"/>
      <c r="Z20" s="134">
        <f t="shared" si="9"/>
        <v>4</v>
      </c>
      <c r="AA20" s="135">
        <f t="shared" si="10"/>
        <v>0</v>
      </c>
      <c r="AB20" s="135">
        <f t="shared" si="11"/>
        <v>0</v>
      </c>
      <c r="AC20" s="136">
        <f t="shared" si="33"/>
        <v>0</v>
      </c>
      <c r="AD20" s="117"/>
      <c r="AE20" s="135">
        <f t="shared" si="34"/>
        <v>0</v>
      </c>
      <c r="AF20" s="135">
        <f t="shared" si="35"/>
        <v>0</v>
      </c>
      <c r="AG20" s="137">
        <f t="shared" si="12"/>
        <v>0</v>
      </c>
      <c r="AH20" s="117" t="str">
        <f t="shared" si="13"/>
        <v>-</v>
      </c>
      <c r="AI20" s="137">
        <f t="shared" si="14"/>
        <v>0</v>
      </c>
      <c r="AJ20" s="125" t="str">
        <f t="shared" si="15"/>
        <v>-</v>
      </c>
      <c r="AK20" s="126" t="str">
        <f t="shared" si="36"/>
        <v>-</v>
      </c>
      <c r="AL20" s="126" t="str">
        <f t="shared" si="37"/>
        <v>-</v>
      </c>
      <c r="AM20" s="183">
        <f t="shared" si="65"/>
        <v>7</v>
      </c>
      <c r="AN20" s="33"/>
      <c r="AO20" s="138"/>
      <c r="AP20" s="130">
        <f t="shared" si="68"/>
        <v>0</v>
      </c>
      <c r="AQ20" s="126">
        <f t="shared" si="69"/>
        <v>0</v>
      </c>
      <c r="AR20" s="126" t="str">
        <f t="shared" si="70"/>
        <v>-</v>
      </c>
      <c r="AS20" s="135" t="str">
        <f t="shared" si="66"/>
        <v>-</v>
      </c>
      <c r="AT20" s="135" t="str">
        <f t="shared" si="67"/>
        <v>-</v>
      </c>
      <c r="AU20" s="137" t="str">
        <f t="shared" si="21"/>
        <v>-</v>
      </c>
      <c r="AV20" s="117" t="str">
        <f t="shared" si="22"/>
        <v>-</v>
      </c>
      <c r="AW20" s="137" t="str">
        <f t="shared" si="55"/>
        <v>-</v>
      </c>
      <c r="AX20" s="125" t="str">
        <f t="shared" si="23"/>
        <v>-</v>
      </c>
      <c r="AY20" s="126" t="str">
        <f t="shared" si="56"/>
        <v>-</v>
      </c>
      <c r="AZ20" s="126" t="str">
        <f t="shared" si="57"/>
        <v>-</v>
      </c>
      <c r="BA20" s="183">
        <f t="shared" si="52"/>
        <v>7</v>
      </c>
      <c r="BB20" s="33"/>
      <c r="BC20" s="138"/>
      <c r="BD20" s="130">
        <f t="shared" si="39"/>
        <v>0</v>
      </c>
      <c r="BE20" s="126">
        <f t="shared" si="40"/>
        <v>0</v>
      </c>
      <c r="BF20" s="126" t="str">
        <f t="shared" si="41"/>
        <v>-</v>
      </c>
      <c r="BG20" s="135" t="str">
        <f t="shared" si="42"/>
        <v>-</v>
      </c>
      <c r="BH20" s="135" t="str">
        <f t="shared" si="43"/>
        <v>-</v>
      </c>
      <c r="BI20" s="137" t="str">
        <f t="shared" si="44"/>
        <v>-</v>
      </c>
      <c r="BJ20" s="117" t="str">
        <f t="shared" si="24"/>
        <v>-</v>
      </c>
      <c r="BK20" s="137" t="str">
        <f t="shared" si="45"/>
        <v>-</v>
      </c>
      <c r="BL20" s="125" t="str">
        <f t="shared" si="25"/>
        <v>-</v>
      </c>
      <c r="BM20" s="126" t="str">
        <f t="shared" si="46"/>
        <v>-</v>
      </c>
      <c r="BN20" s="126" t="str">
        <f t="shared" si="47"/>
        <v>-</v>
      </c>
      <c r="BO20" s="183">
        <f t="shared" si="53"/>
        <v>7</v>
      </c>
      <c r="BP20" s="33"/>
      <c r="BQ20" s="138"/>
      <c r="BR20" s="130">
        <f t="shared" si="58"/>
        <v>0</v>
      </c>
      <c r="BS20" s="126">
        <f t="shared" si="59"/>
        <v>0</v>
      </c>
      <c r="BT20" s="126" t="str">
        <f t="shared" si="60"/>
        <v>-</v>
      </c>
      <c r="BU20" s="135" t="str">
        <f t="shared" si="61"/>
        <v>-</v>
      </c>
      <c r="BV20" s="135" t="str">
        <f t="shared" si="62"/>
        <v>-</v>
      </c>
      <c r="BW20" s="137" t="str">
        <f t="shared" si="63"/>
        <v>-</v>
      </c>
      <c r="BX20" s="117" t="str">
        <f t="shared" si="27"/>
        <v>-</v>
      </c>
      <c r="BY20" s="137">
        <f t="shared" si="48"/>
        <v>0</v>
      </c>
      <c r="BZ20" s="176" t="str">
        <f t="shared" si="28"/>
        <v>-</v>
      </c>
      <c r="CA20" s="151"/>
      <c r="CB20" s="139"/>
      <c r="CC20" s="166">
        <f t="shared" si="54"/>
        <v>0.8</v>
      </c>
      <c r="CD20" s="167" t="s">
        <v>6</v>
      </c>
      <c r="CE20" s="166">
        <v>0.85</v>
      </c>
      <c r="CF20" s="150">
        <v>29</v>
      </c>
      <c r="CG20" s="168">
        <f t="shared" si="49"/>
        <v>0.8</v>
      </c>
      <c r="CH20" s="140">
        <v>34</v>
      </c>
      <c r="CI20" s="168">
        <f t="shared" si="50"/>
        <v>0.8</v>
      </c>
      <c r="CJ20" s="141">
        <v>34</v>
      </c>
      <c r="CK20" s="168">
        <v>1</v>
      </c>
      <c r="CL20" s="141">
        <v>60</v>
      </c>
      <c r="CM20" s="168">
        <v>2</v>
      </c>
      <c r="CN20" s="142">
        <v>75</v>
      </c>
      <c r="CO20" s="168">
        <v>3</v>
      </c>
    </row>
    <row r="21" spans="1:93" ht="15" customHeight="1" x14ac:dyDescent="0.2">
      <c r="A21" s="194">
        <f t="shared" si="29"/>
        <v>14</v>
      </c>
      <c r="B21" s="122"/>
      <c r="C21" s="123"/>
      <c r="D21" s="124"/>
      <c r="E21" s="124"/>
      <c r="F21" s="104"/>
      <c r="G21" s="33" t="s">
        <v>16</v>
      </c>
      <c r="H21" s="125" t="str">
        <f t="shared" si="0"/>
        <v>?</v>
      </c>
      <c r="I21" s="126" t="str">
        <f t="shared" si="1"/>
        <v>-</v>
      </c>
      <c r="J21" s="126" t="str">
        <f t="shared" si="2"/>
        <v>-</v>
      </c>
      <c r="K21" s="184">
        <f t="shared" si="51"/>
        <v>4</v>
      </c>
      <c r="L21" s="128"/>
      <c r="M21" s="129"/>
      <c r="N21" s="128"/>
      <c r="O21" s="127">
        <f t="shared" si="3"/>
        <v>4</v>
      </c>
      <c r="P21" s="127">
        <f t="shared" si="4"/>
        <v>0</v>
      </c>
      <c r="Q21" s="130" t="str">
        <f t="shared" si="30"/>
        <v>-</v>
      </c>
      <c r="R21" s="126">
        <f t="shared" si="5"/>
        <v>0</v>
      </c>
      <c r="S21" s="126">
        <f t="shared" si="6"/>
        <v>0</v>
      </c>
      <c r="U21" s="131">
        <f t="shared" si="7"/>
        <v>30.5</v>
      </c>
      <c r="V21" s="131">
        <f t="shared" si="8"/>
        <v>30.5</v>
      </c>
      <c r="W21" s="131">
        <f t="shared" si="31"/>
        <v>61</v>
      </c>
      <c r="X21" s="132">
        <f t="shared" si="32"/>
        <v>30.5</v>
      </c>
      <c r="Y21" s="133"/>
      <c r="Z21" s="134">
        <f t="shared" si="9"/>
        <v>4</v>
      </c>
      <c r="AA21" s="135">
        <f t="shared" si="10"/>
        <v>0</v>
      </c>
      <c r="AB21" s="135">
        <f t="shared" si="11"/>
        <v>0</v>
      </c>
      <c r="AC21" s="136">
        <f t="shared" si="33"/>
        <v>0</v>
      </c>
      <c r="AD21" s="117"/>
      <c r="AE21" s="135">
        <f t="shared" si="34"/>
        <v>0</v>
      </c>
      <c r="AF21" s="135">
        <f t="shared" si="35"/>
        <v>0</v>
      </c>
      <c r="AG21" s="137">
        <f t="shared" si="12"/>
        <v>0</v>
      </c>
      <c r="AH21" s="117" t="str">
        <f t="shared" si="13"/>
        <v>-</v>
      </c>
      <c r="AI21" s="137">
        <f t="shared" si="14"/>
        <v>0</v>
      </c>
      <c r="AJ21" s="125" t="str">
        <f t="shared" si="15"/>
        <v>-</v>
      </c>
      <c r="AK21" s="126" t="str">
        <f t="shared" si="36"/>
        <v>-</v>
      </c>
      <c r="AL21" s="126" t="str">
        <f t="shared" si="37"/>
        <v>-</v>
      </c>
      <c r="AM21" s="183">
        <f t="shared" si="65"/>
        <v>7</v>
      </c>
      <c r="AN21" s="33"/>
      <c r="AO21" s="138"/>
      <c r="AP21" s="130">
        <f t="shared" si="68"/>
        <v>0</v>
      </c>
      <c r="AQ21" s="126">
        <f t="shared" si="69"/>
        <v>0</v>
      </c>
      <c r="AR21" s="126" t="str">
        <f t="shared" si="70"/>
        <v>-</v>
      </c>
      <c r="AS21" s="135" t="str">
        <f t="shared" si="66"/>
        <v>-</v>
      </c>
      <c r="AT21" s="135" t="str">
        <f t="shared" si="67"/>
        <v>-</v>
      </c>
      <c r="AU21" s="137" t="str">
        <f t="shared" si="21"/>
        <v>-</v>
      </c>
      <c r="AV21" s="117" t="str">
        <f t="shared" si="22"/>
        <v>-</v>
      </c>
      <c r="AW21" s="137" t="str">
        <f t="shared" si="55"/>
        <v>-</v>
      </c>
      <c r="AX21" s="125" t="str">
        <f t="shared" si="23"/>
        <v>-</v>
      </c>
      <c r="AY21" s="126" t="str">
        <f t="shared" si="56"/>
        <v>-</v>
      </c>
      <c r="AZ21" s="126" t="str">
        <f t="shared" si="57"/>
        <v>-</v>
      </c>
      <c r="BA21" s="183">
        <f t="shared" si="52"/>
        <v>7</v>
      </c>
      <c r="BB21" s="144"/>
      <c r="BC21" s="138"/>
      <c r="BD21" s="130">
        <f t="shared" si="39"/>
        <v>0</v>
      </c>
      <c r="BE21" s="126">
        <f t="shared" si="40"/>
        <v>0</v>
      </c>
      <c r="BF21" s="126" t="str">
        <f t="shared" si="41"/>
        <v>-</v>
      </c>
      <c r="BG21" s="135" t="str">
        <f t="shared" si="42"/>
        <v>-</v>
      </c>
      <c r="BH21" s="135" t="str">
        <f t="shared" si="43"/>
        <v>-</v>
      </c>
      <c r="BI21" s="137" t="str">
        <f t="shared" si="44"/>
        <v>-</v>
      </c>
      <c r="BJ21" s="117" t="str">
        <f t="shared" si="24"/>
        <v>-</v>
      </c>
      <c r="BK21" s="137" t="str">
        <f t="shared" si="45"/>
        <v>-</v>
      </c>
      <c r="BL21" s="125" t="str">
        <f t="shared" si="25"/>
        <v>-</v>
      </c>
      <c r="BM21" s="126" t="str">
        <f t="shared" si="46"/>
        <v>-</v>
      </c>
      <c r="BN21" s="126" t="str">
        <f t="shared" si="47"/>
        <v>-</v>
      </c>
      <c r="BO21" s="183">
        <f t="shared" si="53"/>
        <v>7</v>
      </c>
      <c r="BP21" s="144"/>
      <c r="BQ21" s="138"/>
      <c r="BR21" s="130">
        <f t="shared" si="58"/>
        <v>0</v>
      </c>
      <c r="BS21" s="126">
        <f t="shared" si="59"/>
        <v>0</v>
      </c>
      <c r="BT21" s="126" t="str">
        <f t="shared" si="60"/>
        <v>-</v>
      </c>
      <c r="BU21" s="135" t="str">
        <f t="shared" si="61"/>
        <v>-</v>
      </c>
      <c r="BV21" s="135" t="str">
        <f t="shared" si="62"/>
        <v>-</v>
      </c>
      <c r="BW21" s="137" t="str">
        <f t="shared" si="63"/>
        <v>-</v>
      </c>
      <c r="BX21" s="117" t="str">
        <f t="shared" si="27"/>
        <v>-</v>
      </c>
      <c r="BY21" s="137">
        <f t="shared" si="48"/>
        <v>0</v>
      </c>
      <c r="BZ21" s="176" t="str">
        <f t="shared" si="28"/>
        <v>-</v>
      </c>
      <c r="CA21" s="151"/>
      <c r="CB21" s="139"/>
      <c r="CC21" s="166">
        <f t="shared" si="54"/>
        <v>0.85</v>
      </c>
      <c r="CD21" s="167" t="s">
        <v>6</v>
      </c>
      <c r="CE21" s="166">
        <v>0.9</v>
      </c>
      <c r="CF21" s="150">
        <v>30</v>
      </c>
      <c r="CG21" s="168">
        <f t="shared" si="49"/>
        <v>0.85</v>
      </c>
      <c r="CH21" s="140">
        <v>35</v>
      </c>
      <c r="CI21" s="168">
        <f t="shared" si="50"/>
        <v>0.85</v>
      </c>
      <c r="CJ21" s="141">
        <v>34</v>
      </c>
      <c r="CK21" s="168">
        <v>1</v>
      </c>
      <c r="CL21" s="141">
        <v>60</v>
      </c>
      <c r="CM21" s="168">
        <v>2</v>
      </c>
      <c r="CN21" s="142">
        <v>75</v>
      </c>
      <c r="CO21" s="168">
        <v>3</v>
      </c>
    </row>
    <row r="22" spans="1:93" ht="15" customHeight="1" x14ac:dyDescent="0.2">
      <c r="A22" s="194">
        <f t="shared" si="29"/>
        <v>15</v>
      </c>
      <c r="B22" s="122"/>
      <c r="C22" s="123"/>
      <c r="D22" s="124"/>
      <c r="E22" s="124"/>
      <c r="F22" s="104"/>
      <c r="G22" s="33" t="s">
        <v>16</v>
      </c>
      <c r="H22" s="125" t="str">
        <f t="shared" si="0"/>
        <v>?</v>
      </c>
      <c r="I22" s="126" t="str">
        <f t="shared" si="1"/>
        <v>-</v>
      </c>
      <c r="J22" s="126" t="str">
        <f t="shared" si="2"/>
        <v>-</v>
      </c>
      <c r="K22" s="184">
        <f t="shared" si="51"/>
        <v>4</v>
      </c>
      <c r="L22" s="128"/>
      <c r="M22" s="129"/>
      <c r="N22" s="128"/>
      <c r="O22" s="127">
        <f t="shared" si="3"/>
        <v>4</v>
      </c>
      <c r="P22" s="127">
        <f t="shared" si="4"/>
        <v>0</v>
      </c>
      <c r="Q22" s="130" t="str">
        <f t="shared" si="30"/>
        <v>-</v>
      </c>
      <c r="R22" s="126">
        <f t="shared" si="5"/>
        <v>0</v>
      </c>
      <c r="S22" s="126">
        <f t="shared" si="6"/>
        <v>0</v>
      </c>
      <c r="U22" s="131">
        <f t="shared" si="7"/>
        <v>30.5</v>
      </c>
      <c r="V22" s="131">
        <f t="shared" si="8"/>
        <v>30.5</v>
      </c>
      <c r="W22" s="131">
        <f t="shared" si="31"/>
        <v>61</v>
      </c>
      <c r="X22" s="132">
        <f t="shared" si="32"/>
        <v>30.5</v>
      </c>
      <c r="Y22" s="133"/>
      <c r="Z22" s="134">
        <f t="shared" si="9"/>
        <v>4</v>
      </c>
      <c r="AA22" s="135">
        <f t="shared" si="10"/>
        <v>0</v>
      </c>
      <c r="AB22" s="135">
        <f t="shared" si="11"/>
        <v>0</v>
      </c>
      <c r="AC22" s="136">
        <f t="shared" si="33"/>
        <v>0</v>
      </c>
      <c r="AD22" s="117"/>
      <c r="AE22" s="135">
        <f t="shared" si="34"/>
        <v>0</v>
      </c>
      <c r="AF22" s="135">
        <f t="shared" si="35"/>
        <v>0</v>
      </c>
      <c r="AG22" s="137">
        <f t="shared" si="12"/>
        <v>0</v>
      </c>
      <c r="AH22" s="117" t="str">
        <f t="shared" si="13"/>
        <v>-</v>
      </c>
      <c r="AI22" s="137">
        <f t="shared" si="14"/>
        <v>0</v>
      </c>
      <c r="AJ22" s="125" t="str">
        <f t="shared" si="15"/>
        <v>-</v>
      </c>
      <c r="AK22" s="126" t="str">
        <f t="shared" si="36"/>
        <v>-</v>
      </c>
      <c r="AL22" s="126" t="str">
        <f t="shared" si="37"/>
        <v>-</v>
      </c>
      <c r="AM22" s="183">
        <f t="shared" si="65"/>
        <v>7</v>
      </c>
      <c r="AN22" s="33"/>
      <c r="AO22" s="138"/>
      <c r="AP22" s="130">
        <f t="shared" si="68"/>
        <v>0</v>
      </c>
      <c r="AQ22" s="126">
        <f t="shared" si="69"/>
        <v>0</v>
      </c>
      <c r="AR22" s="126" t="str">
        <f t="shared" si="70"/>
        <v>-</v>
      </c>
      <c r="AS22" s="135" t="str">
        <f t="shared" si="66"/>
        <v>-</v>
      </c>
      <c r="AT22" s="135" t="str">
        <f t="shared" si="67"/>
        <v>-</v>
      </c>
      <c r="AU22" s="137" t="str">
        <f t="shared" si="21"/>
        <v>-</v>
      </c>
      <c r="AV22" s="117" t="str">
        <f t="shared" si="22"/>
        <v>-</v>
      </c>
      <c r="AW22" s="137" t="str">
        <f t="shared" si="55"/>
        <v>-</v>
      </c>
      <c r="AX22" s="125" t="str">
        <f t="shared" si="23"/>
        <v>-</v>
      </c>
      <c r="AY22" s="126" t="str">
        <f t="shared" si="56"/>
        <v>-</v>
      </c>
      <c r="AZ22" s="126" t="str">
        <f t="shared" si="57"/>
        <v>-</v>
      </c>
      <c r="BA22" s="183">
        <f t="shared" si="52"/>
        <v>7</v>
      </c>
      <c r="BB22" s="144"/>
      <c r="BC22" s="138"/>
      <c r="BD22" s="130">
        <f t="shared" si="39"/>
        <v>0</v>
      </c>
      <c r="BE22" s="126">
        <f t="shared" si="40"/>
        <v>0</v>
      </c>
      <c r="BF22" s="126" t="str">
        <f t="shared" si="41"/>
        <v>-</v>
      </c>
      <c r="BG22" s="135" t="str">
        <f t="shared" si="42"/>
        <v>-</v>
      </c>
      <c r="BH22" s="135" t="str">
        <f t="shared" si="43"/>
        <v>-</v>
      </c>
      <c r="BI22" s="137" t="str">
        <f t="shared" si="44"/>
        <v>-</v>
      </c>
      <c r="BJ22" s="117" t="str">
        <f t="shared" si="24"/>
        <v>-</v>
      </c>
      <c r="BK22" s="137" t="str">
        <f t="shared" si="45"/>
        <v>-</v>
      </c>
      <c r="BL22" s="125" t="str">
        <f t="shared" si="25"/>
        <v>-</v>
      </c>
      <c r="BM22" s="126" t="str">
        <f t="shared" si="46"/>
        <v>-</v>
      </c>
      <c r="BN22" s="126" t="str">
        <f t="shared" si="47"/>
        <v>-</v>
      </c>
      <c r="BO22" s="183">
        <f t="shared" si="53"/>
        <v>7</v>
      </c>
      <c r="BP22" s="144"/>
      <c r="BQ22" s="138"/>
      <c r="BR22" s="130">
        <f t="shared" si="58"/>
        <v>0</v>
      </c>
      <c r="BS22" s="126">
        <f t="shared" si="59"/>
        <v>0</v>
      </c>
      <c r="BT22" s="126" t="str">
        <f t="shared" si="60"/>
        <v>-</v>
      </c>
      <c r="BU22" s="135" t="str">
        <f t="shared" si="61"/>
        <v>-</v>
      </c>
      <c r="BV22" s="135" t="str">
        <f t="shared" si="62"/>
        <v>-</v>
      </c>
      <c r="BW22" s="137" t="str">
        <f t="shared" si="63"/>
        <v>-</v>
      </c>
      <c r="BX22" s="117" t="str">
        <f t="shared" si="27"/>
        <v>-</v>
      </c>
      <c r="BY22" s="137">
        <f t="shared" si="48"/>
        <v>0</v>
      </c>
      <c r="BZ22" s="176" t="str">
        <f t="shared" si="28"/>
        <v>-</v>
      </c>
      <c r="CA22" s="151"/>
      <c r="CB22" s="139"/>
      <c r="CC22" s="166">
        <f t="shared" si="54"/>
        <v>0.9</v>
      </c>
      <c r="CD22" s="167" t="s">
        <v>6</v>
      </c>
      <c r="CE22" s="166">
        <v>0.95</v>
      </c>
      <c r="CF22" s="150">
        <v>31</v>
      </c>
      <c r="CG22" s="168">
        <f t="shared" si="49"/>
        <v>0.9</v>
      </c>
      <c r="CH22" s="140">
        <v>37</v>
      </c>
      <c r="CI22" s="168">
        <f t="shared" si="50"/>
        <v>0.9</v>
      </c>
      <c r="CJ22" s="141">
        <v>34</v>
      </c>
      <c r="CK22" s="168">
        <v>1</v>
      </c>
      <c r="CL22" s="141">
        <v>60</v>
      </c>
      <c r="CM22" s="168">
        <v>2</v>
      </c>
      <c r="CN22" s="142">
        <v>75</v>
      </c>
      <c r="CO22" s="168">
        <v>3</v>
      </c>
    </row>
    <row r="23" spans="1:93" ht="15" customHeight="1" x14ac:dyDescent="0.2">
      <c r="A23" s="194">
        <f t="shared" si="29"/>
        <v>16</v>
      </c>
      <c r="B23" s="122"/>
      <c r="C23" s="123"/>
      <c r="D23" s="124"/>
      <c r="E23" s="124"/>
      <c r="F23" s="104"/>
      <c r="G23" s="33" t="s">
        <v>16</v>
      </c>
      <c r="H23" s="125" t="str">
        <f t="shared" si="0"/>
        <v>?</v>
      </c>
      <c r="I23" s="126" t="str">
        <f t="shared" si="1"/>
        <v>-</v>
      </c>
      <c r="J23" s="126" t="str">
        <f t="shared" si="2"/>
        <v>-</v>
      </c>
      <c r="K23" s="184">
        <f t="shared" si="51"/>
        <v>4</v>
      </c>
      <c r="L23" s="128"/>
      <c r="M23" s="129"/>
      <c r="N23" s="128"/>
      <c r="O23" s="127">
        <f t="shared" si="3"/>
        <v>4</v>
      </c>
      <c r="P23" s="127">
        <f t="shared" si="4"/>
        <v>0</v>
      </c>
      <c r="Q23" s="130" t="str">
        <f t="shared" si="30"/>
        <v>-</v>
      </c>
      <c r="R23" s="126">
        <f t="shared" si="5"/>
        <v>0</v>
      </c>
      <c r="S23" s="126">
        <f t="shared" si="6"/>
        <v>0</v>
      </c>
      <c r="U23" s="131">
        <f t="shared" si="7"/>
        <v>30.5</v>
      </c>
      <c r="V23" s="131">
        <f t="shared" si="8"/>
        <v>30.5</v>
      </c>
      <c r="W23" s="131">
        <f t="shared" si="31"/>
        <v>61</v>
      </c>
      <c r="X23" s="132">
        <f t="shared" si="32"/>
        <v>30.5</v>
      </c>
      <c r="Y23" s="133"/>
      <c r="Z23" s="134">
        <f t="shared" si="9"/>
        <v>4</v>
      </c>
      <c r="AA23" s="135">
        <f t="shared" si="10"/>
        <v>0</v>
      </c>
      <c r="AB23" s="135">
        <f t="shared" si="11"/>
        <v>0</v>
      </c>
      <c r="AC23" s="136">
        <f t="shared" si="33"/>
        <v>0</v>
      </c>
      <c r="AD23" s="117"/>
      <c r="AE23" s="135">
        <f t="shared" si="34"/>
        <v>0</v>
      </c>
      <c r="AF23" s="135">
        <f t="shared" si="35"/>
        <v>0</v>
      </c>
      <c r="AG23" s="137">
        <f t="shared" si="12"/>
        <v>0</v>
      </c>
      <c r="AH23" s="117" t="str">
        <f t="shared" si="13"/>
        <v>-</v>
      </c>
      <c r="AI23" s="137">
        <f t="shared" si="14"/>
        <v>0</v>
      </c>
      <c r="AJ23" s="125" t="str">
        <f t="shared" si="15"/>
        <v>-</v>
      </c>
      <c r="AK23" s="126" t="str">
        <f t="shared" si="36"/>
        <v>-</v>
      </c>
      <c r="AL23" s="126" t="str">
        <f t="shared" si="37"/>
        <v>-</v>
      </c>
      <c r="AM23" s="183">
        <f t="shared" si="65"/>
        <v>7</v>
      </c>
      <c r="AN23" s="33"/>
      <c r="AO23" s="138"/>
      <c r="AP23" s="130">
        <f t="shared" si="68"/>
        <v>0</v>
      </c>
      <c r="AQ23" s="126">
        <f t="shared" si="69"/>
        <v>0</v>
      </c>
      <c r="AR23" s="126" t="str">
        <f t="shared" si="70"/>
        <v>-</v>
      </c>
      <c r="AS23" s="135" t="str">
        <f t="shared" si="66"/>
        <v>-</v>
      </c>
      <c r="AT23" s="135" t="str">
        <f t="shared" si="67"/>
        <v>-</v>
      </c>
      <c r="AU23" s="137" t="str">
        <f t="shared" si="21"/>
        <v>-</v>
      </c>
      <c r="AV23" s="117" t="str">
        <f t="shared" si="22"/>
        <v>-</v>
      </c>
      <c r="AW23" s="137" t="str">
        <f t="shared" si="55"/>
        <v>-</v>
      </c>
      <c r="AX23" s="125" t="str">
        <f t="shared" si="23"/>
        <v>-</v>
      </c>
      <c r="AY23" s="126" t="str">
        <f t="shared" si="56"/>
        <v>-</v>
      </c>
      <c r="AZ23" s="126" t="str">
        <f t="shared" si="57"/>
        <v>-</v>
      </c>
      <c r="BA23" s="183">
        <f t="shared" si="52"/>
        <v>7</v>
      </c>
      <c r="BB23" s="144"/>
      <c r="BC23" s="138"/>
      <c r="BD23" s="130">
        <f t="shared" si="39"/>
        <v>0</v>
      </c>
      <c r="BE23" s="126">
        <f t="shared" si="40"/>
        <v>0</v>
      </c>
      <c r="BF23" s="126" t="str">
        <f t="shared" si="41"/>
        <v>-</v>
      </c>
      <c r="BG23" s="135" t="str">
        <f t="shared" si="42"/>
        <v>-</v>
      </c>
      <c r="BH23" s="135" t="str">
        <f t="shared" si="43"/>
        <v>-</v>
      </c>
      <c r="BI23" s="137" t="str">
        <f t="shared" si="44"/>
        <v>-</v>
      </c>
      <c r="BJ23" s="117" t="str">
        <f t="shared" si="24"/>
        <v>-</v>
      </c>
      <c r="BK23" s="137" t="str">
        <f t="shared" si="45"/>
        <v>-</v>
      </c>
      <c r="BL23" s="125" t="str">
        <f t="shared" si="25"/>
        <v>-</v>
      </c>
      <c r="BM23" s="126" t="str">
        <f t="shared" si="46"/>
        <v>-</v>
      </c>
      <c r="BN23" s="126" t="str">
        <f t="shared" si="47"/>
        <v>-</v>
      </c>
      <c r="BO23" s="183">
        <f t="shared" si="53"/>
        <v>7</v>
      </c>
      <c r="BP23" s="144"/>
      <c r="BQ23" s="138"/>
      <c r="BR23" s="130">
        <f t="shared" si="58"/>
        <v>0</v>
      </c>
      <c r="BS23" s="126">
        <f t="shared" si="59"/>
        <v>0</v>
      </c>
      <c r="BT23" s="126" t="str">
        <f t="shared" si="60"/>
        <v>-</v>
      </c>
      <c r="BU23" s="135" t="str">
        <f t="shared" si="61"/>
        <v>-</v>
      </c>
      <c r="BV23" s="135" t="str">
        <f t="shared" si="62"/>
        <v>-</v>
      </c>
      <c r="BW23" s="137" t="str">
        <f t="shared" si="63"/>
        <v>-</v>
      </c>
      <c r="BX23" s="117" t="str">
        <f t="shared" si="27"/>
        <v>-</v>
      </c>
      <c r="BY23" s="137">
        <f t="shared" si="48"/>
        <v>0</v>
      </c>
      <c r="BZ23" s="176" t="str">
        <f t="shared" si="28"/>
        <v>-</v>
      </c>
      <c r="CA23" s="151"/>
      <c r="CB23" s="139"/>
      <c r="CC23" s="166">
        <f t="shared" si="54"/>
        <v>0.95</v>
      </c>
      <c r="CD23" s="167" t="s">
        <v>6</v>
      </c>
      <c r="CE23" s="166">
        <v>1</v>
      </c>
      <c r="CF23" s="150">
        <v>33</v>
      </c>
      <c r="CG23" s="168">
        <f t="shared" si="49"/>
        <v>0.95</v>
      </c>
      <c r="CH23" s="140">
        <v>39</v>
      </c>
      <c r="CI23" s="168">
        <f t="shared" si="50"/>
        <v>0.95</v>
      </c>
      <c r="CJ23" s="145">
        <v>34</v>
      </c>
      <c r="CK23" s="168">
        <v>1</v>
      </c>
      <c r="CL23" s="141">
        <v>60</v>
      </c>
      <c r="CM23" s="168">
        <v>2</v>
      </c>
      <c r="CN23" s="142">
        <v>75</v>
      </c>
      <c r="CO23" s="168">
        <v>3</v>
      </c>
    </row>
    <row r="24" spans="1:93" ht="15" customHeight="1" x14ac:dyDescent="0.2">
      <c r="A24" s="194">
        <f t="shared" si="29"/>
        <v>17</v>
      </c>
      <c r="B24" s="122"/>
      <c r="C24" s="123"/>
      <c r="D24" s="124"/>
      <c r="E24" s="124"/>
      <c r="F24" s="104"/>
      <c r="G24" s="33" t="s">
        <v>16</v>
      </c>
      <c r="H24" s="125" t="str">
        <f t="shared" si="0"/>
        <v>?</v>
      </c>
      <c r="I24" s="126" t="str">
        <f t="shared" si="1"/>
        <v>-</v>
      </c>
      <c r="J24" s="126" t="str">
        <f t="shared" si="2"/>
        <v>-</v>
      </c>
      <c r="K24" s="184">
        <f t="shared" si="51"/>
        <v>4</v>
      </c>
      <c r="L24" s="128"/>
      <c r="M24" s="129"/>
      <c r="N24" s="128"/>
      <c r="O24" s="127">
        <f t="shared" si="3"/>
        <v>4</v>
      </c>
      <c r="P24" s="127">
        <f t="shared" si="4"/>
        <v>0</v>
      </c>
      <c r="Q24" s="130" t="str">
        <f t="shared" si="30"/>
        <v>-</v>
      </c>
      <c r="R24" s="126">
        <f t="shared" si="5"/>
        <v>0</v>
      </c>
      <c r="S24" s="126">
        <f t="shared" si="6"/>
        <v>0</v>
      </c>
      <c r="U24" s="131">
        <f t="shared" si="7"/>
        <v>30.5</v>
      </c>
      <c r="V24" s="131">
        <f t="shared" si="8"/>
        <v>30.5</v>
      </c>
      <c r="W24" s="131">
        <f t="shared" si="31"/>
        <v>61</v>
      </c>
      <c r="X24" s="132">
        <f t="shared" si="32"/>
        <v>30.5</v>
      </c>
      <c r="Y24" s="133"/>
      <c r="Z24" s="134">
        <f t="shared" si="9"/>
        <v>4</v>
      </c>
      <c r="AA24" s="135">
        <f t="shared" si="10"/>
        <v>0</v>
      </c>
      <c r="AB24" s="135">
        <f t="shared" si="11"/>
        <v>0</v>
      </c>
      <c r="AC24" s="136">
        <f t="shared" si="33"/>
        <v>0</v>
      </c>
      <c r="AD24" s="117"/>
      <c r="AE24" s="135">
        <f t="shared" si="34"/>
        <v>0</v>
      </c>
      <c r="AF24" s="135">
        <f t="shared" si="35"/>
        <v>0</v>
      </c>
      <c r="AG24" s="137">
        <f t="shared" si="12"/>
        <v>0</v>
      </c>
      <c r="AH24" s="117" t="str">
        <f t="shared" si="13"/>
        <v>-</v>
      </c>
      <c r="AI24" s="137">
        <f t="shared" si="14"/>
        <v>0</v>
      </c>
      <c r="AJ24" s="125" t="str">
        <f t="shared" si="15"/>
        <v>-</v>
      </c>
      <c r="AK24" s="126" t="str">
        <f t="shared" si="36"/>
        <v>-</v>
      </c>
      <c r="AL24" s="126" t="str">
        <f t="shared" si="37"/>
        <v>-</v>
      </c>
      <c r="AM24" s="183">
        <f t="shared" si="65"/>
        <v>7</v>
      </c>
      <c r="AN24" s="33"/>
      <c r="AO24" s="138"/>
      <c r="AP24" s="130">
        <f t="shared" si="68"/>
        <v>0</v>
      </c>
      <c r="AQ24" s="126">
        <f t="shared" si="69"/>
        <v>0</v>
      </c>
      <c r="AR24" s="126" t="str">
        <f t="shared" si="70"/>
        <v>-</v>
      </c>
      <c r="AS24" s="135" t="str">
        <f t="shared" si="66"/>
        <v>-</v>
      </c>
      <c r="AT24" s="135" t="str">
        <f t="shared" si="67"/>
        <v>-</v>
      </c>
      <c r="AU24" s="137" t="str">
        <f t="shared" si="21"/>
        <v>-</v>
      </c>
      <c r="AV24" s="117" t="str">
        <f t="shared" si="22"/>
        <v>-</v>
      </c>
      <c r="AW24" s="137" t="str">
        <f t="shared" si="55"/>
        <v>-</v>
      </c>
      <c r="AX24" s="125" t="str">
        <f t="shared" si="23"/>
        <v>-</v>
      </c>
      <c r="AY24" s="126" t="str">
        <f t="shared" si="56"/>
        <v>-</v>
      </c>
      <c r="AZ24" s="126" t="str">
        <f t="shared" si="57"/>
        <v>-</v>
      </c>
      <c r="BA24" s="183">
        <f t="shared" si="52"/>
        <v>7</v>
      </c>
      <c r="BB24" s="144"/>
      <c r="BC24" s="138"/>
      <c r="BD24" s="130">
        <f t="shared" si="39"/>
        <v>0</v>
      </c>
      <c r="BE24" s="126">
        <f t="shared" si="40"/>
        <v>0</v>
      </c>
      <c r="BF24" s="126" t="str">
        <f t="shared" si="41"/>
        <v>-</v>
      </c>
      <c r="BG24" s="135" t="str">
        <f t="shared" si="42"/>
        <v>-</v>
      </c>
      <c r="BH24" s="135" t="str">
        <f t="shared" si="43"/>
        <v>-</v>
      </c>
      <c r="BI24" s="137" t="str">
        <f t="shared" si="44"/>
        <v>-</v>
      </c>
      <c r="BJ24" s="117" t="str">
        <f t="shared" si="24"/>
        <v>-</v>
      </c>
      <c r="BK24" s="137" t="str">
        <f t="shared" si="45"/>
        <v>-</v>
      </c>
      <c r="BL24" s="125" t="str">
        <f t="shared" si="25"/>
        <v>-</v>
      </c>
      <c r="BM24" s="126" t="str">
        <f t="shared" si="46"/>
        <v>-</v>
      </c>
      <c r="BN24" s="126" t="str">
        <f t="shared" si="47"/>
        <v>-</v>
      </c>
      <c r="BO24" s="183">
        <f t="shared" si="53"/>
        <v>7</v>
      </c>
      <c r="BP24" s="144"/>
      <c r="BQ24" s="138"/>
      <c r="BR24" s="130">
        <f t="shared" si="58"/>
        <v>0</v>
      </c>
      <c r="BS24" s="126">
        <f t="shared" si="59"/>
        <v>0</v>
      </c>
      <c r="BT24" s="126" t="str">
        <f t="shared" si="60"/>
        <v>-</v>
      </c>
      <c r="BU24" s="135" t="str">
        <f t="shared" si="61"/>
        <v>-</v>
      </c>
      <c r="BV24" s="135" t="str">
        <f t="shared" si="62"/>
        <v>-</v>
      </c>
      <c r="BW24" s="137" t="str">
        <f t="shared" si="63"/>
        <v>-</v>
      </c>
      <c r="BX24" s="117" t="str">
        <f t="shared" si="27"/>
        <v>-</v>
      </c>
      <c r="BY24" s="137">
        <f t="shared" si="48"/>
        <v>0</v>
      </c>
      <c r="BZ24" s="176" t="str">
        <f t="shared" si="28"/>
        <v>-</v>
      </c>
      <c r="CA24" s="151"/>
      <c r="CB24" s="139"/>
      <c r="CC24" s="166">
        <f t="shared" si="54"/>
        <v>1</v>
      </c>
      <c r="CD24" s="167" t="s">
        <v>6</v>
      </c>
      <c r="CE24" s="166">
        <v>1.1000000000000001</v>
      </c>
      <c r="CF24" s="150">
        <v>35</v>
      </c>
      <c r="CG24" s="168">
        <f t="shared" si="49"/>
        <v>1</v>
      </c>
      <c r="CH24" s="140">
        <v>42</v>
      </c>
      <c r="CI24" s="168">
        <f t="shared" si="50"/>
        <v>1</v>
      </c>
      <c r="CJ24" s="146">
        <v>34</v>
      </c>
      <c r="CK24" s="168">
        <f t="shared" ref="CK24:CK47" si="71">CC24</f>
        <v>1</v>
      </c>
      <c r="CL24" s="141">
        <v>60</v>
      </c>
      <c r="CM24" s="168">
        <v>2</v>
      </c>
      <c r="CN24" s="142">
        <v>75</v>
      </c>
      <c r="CO24" s="168">
        <v>3</v>
      </c>
    </row>
    <row r="25" spans="1:93" ht="15" customHeight="1" x14ac:dyDescent="0.2">
      <c r="A25" s="194">
        <f t="shared" si="29"/>
        <v>18</v>
      </c>
      <c r="B25" s="122"/>
      <c r="C25" s="123"/>
      <c r="D25" s="124"/>
      <c r="E25" s="124"/>
      <c r="F25" s="104"/>
      <c r="G25" s="33" t="s">
        <v>16</v>
      </c>
      <c r="H25" s="125" t="str">
        <f t="shared" si="0"/>
        <v>?</v>
      </c>
      <c r="I25" s="126" t="str">
        <f t="shared" si="1"/>
        <v>-</v>
      </c>
      <c r="J25" s="126" t="str">
        <f t="shared" si="2"/>
        <v>-</v>
      </c>
      <c r="K25" s="184">
        <f t="shared" si="51"/>
        <v>4</v>
      </c>
      <c r="L25" s="128"/>
      <c r="M25" s="129"/>
      <c r="N25" s="128"/>
      <c r="O25" s="127">
        <f t="shared" si="3"/>
        <v>4</v>
      </c>
      <c r="P25" s="127">
        <f t="shared" si="4"/>
        <v>0</v>
      </c>
      <c r="Q25" s="130" t="str">
        <f t="shared" si="30"/>
        <v>-</v>
      </c>
      <c r="R25" s="126">
        <f t="shared" si="5"/>
        <v>0</v>
      </c>
      <c r="S25" s="126">
        <f t="shared" si="6"/>
        <v>0</v>
      </c>
      <c r="U25" s="131">
        <f t="shared" si="7"/>
        <v>30.5</v>
      </c>
      <c r="V25" s="131">
        <f t="shared" si="8"/>
        <v>30.5</v>
      </c>
      <c r="W25" s="131">
        <f t="shared" si="31"/>
        <v>61</v>
      </c>
      <c r="X25" s="132">
        <f t="shared" si="32"/>
        <v>30.5</v>
      </c>
      <c r="Y25" s="133"/>
      <c r="Z25" s="134">
        <f t="shared" si="9"/>
        <v>4</v>
      </c>
      <c r="AA25" s="135">
        <f t="shared" si="10"/>
        <v>0</v>
      </c>
      <c r="AB25" s="135">
        <f t="shared" si="11"/>
        <v>0</v>
      </c>
      <c r="AC25" s="136">
        <f t="shared" si="33"/>
        <v>0</v>
      </c>
      <c r="AD25" s="117"/>
      <c r="AE25" s="135">
        <f t="shared" si="34"/>
        <v>0</v>
      </c>
      <c r="AF25" s="135">
        <f t="shared" si="35"/>
        <v>0</v>
      </c>
      <c r="AG25" s="137">
        <f t="shared" si="12"/>
        <v>0</v>
      </c>
      <c r="AH25" s="117" t="str">
        <f t="shared" si="13"/>
        <v>-</v>
      </c>
      <c r="AI25" s="137">
        <f t="shared" si="14"/>
        <v>0</v>
      </c>
      <c r="AJ25" s="125" t="str">
        <f t="shared" si="15"/>
        <v>-</v>
      </c>
      <c r="AK25" s="126" t="str">
        <f t="shared" si="36"/>
        <v>-</v>
      </c>
      <c r="AL25" s="126" t="str">
        <f t="shared" si="37"/>
        <v>-</v>
      </c>
      <c r="AM25" s="183">
        <f t="shared" si="65"/>
        <v>7</v>
      </c>
      <c r="AN25" s="33"/>
      <c r="AO25" s="138"/>
      <c r="AP25" s="130">
        <f t="shared" si="68"/>
        <v>0</v>
      </c>
      <c r="AQ25" s="126">
        <f t="shared" si="69"/>
        <v>0</v>
      </c>
      <c r="AR25" s="126" t="str">
        <f t="shared" si="70"/>
        <v>-</v>
      </c>
      <c r="AS25" s="135" t="str">
        <f t="shared" si="66"/>
        <v>-</v>
      </c>
      <c r="AT25" s="135" t="str">
        <f t="shared" si="67"/>
        <v>-</v>
      </c>
      <c r="AU25" s="137" t="str">
        <f t="shared" si="21"/>
        <v>-</v>
      </c>
      <c r="AV25" s="117" t="str">
        <f t="shared" si="22"/>
        <v>-</v>
      </c>
      <c r="AW25" s="137" t="str">
        <f t="shared" si="55"/>
        <v>-</v>
      </c>
      <c r="AX25" s="125" t="str">
        <f t="shared" si="23"/>
        <v>-</v>
      </c>
      <c r="AY25" s="126" t="str">
        <f t="shared" si="56"/>
        <v>-</v>
      </c>
      <c r="AZ25" s="126" t="str">
        <f t="shared" si="57"/>
        <v>-</v>
      </c>
      <c r="BA25" s="183">
        <f t="shared" si="52"/>
        <v>7</v>
      </c>
      <c r="BB25" s="144"/>
      <c r="BC25" s="138"/>
      <c r="BD25" s="130">
        <f t="shared" si="39"/>
        <v>0</v>
      </c>
      <c r="BE25" s="126">
        <f t="shared" si="40"/>
        <v>0</v>
      </c>
      <c r="BF25" s="126" t="str">
        <f t="shared" si="41"/>
        <v>-</v>
      </c>
      <c r="BG25" s="135" t="str">
        <f t="shared" si="42"/>
        <v>-</v>
      </c>
      <c r="BH25" s="135" t="str">
        <f t="shared" si="43"/>
        <v>-</v>
      </c>
      <c r="BI25" s="137" t="str">
        <f t="shared" si="44"/>
        <v>-</v>
      </c>
      <c r="BJ25" s="117" t="str">
        <f t="shared" si="24"/>
        <v>-</v>
      </c>
      <c r="BK25" s="137" t="str">
        <f t="shared" si="45"/>
        <v>-</v>
      </c>
      <c r="BL25" s="125" t="str">
        <f t="shared" si="25"/>
        <v>-</v>
      </c>
      <c r="BM25" s="126" t="str">
        <f t="shared" si="46"/>
        <v>-</v>
      </c>
      <c r="BN25" s="126" t="str">
        <f t="shared" si="47"/>
        <v>-</v>
      </c>
      <c r="BO25" s="183">
        <f t="shared" si="53"/>
        <v>7</v>
      </c>
      <c r="BP25" s="144"/>
      <c r="BQ25" s="138"/>
      <c r="BR25" s="130">
        <f t="shared" si="58"/>
        <v>0</v>
      </c>
      <c r="BS25" s="126">
        <f t="shared" si="59"/>
        <v>0</v>
      </c>
      <c r="BT25" s="126" t="str">
        <f t="shared" si="60"/>
        <v>-</v>
      </c>
      <c r="BU25" s="135" t="str">
        <f t="shared" si="61"/>
        <v>-</v>
      </c>
      <c r="BV25" s="135" t="str">
        <f t="shared" si="62"/>
        <v>-</v>
      </c>
      <c r="BW25" s="137" t="str">
        <f t="shared" si="63"/>
        <v>-</v>
      </c>
      <c r="BX25" s="117" t="str">
        <f t="shared" si="27"/>
        <v>-</v>
      </c>
      <c r="BY25" s="137">
        <f t="shared" si="48"/>
        <v>0</v>
      </c>
      <c r="BZ25" s="176" t="str">
        <f t="shared" si="28"/>
        <v>-</v>
      </c>
      <c r="CA25" s="151"/>
      <c r="CB25" s="139"/>
      <c r="CC25" s="166">
        <f t="shared" si="54"/>
        <v>1.1000000000000001</v>
      </c>
      <c r="CD25" s="167" t="s">
        <v>6</v>
      </c>
      <c r="CE25" s="166">
        <v>1.2</v>
      </c>
      <c r="CF25" s="150">
        <v>38</v>
      </c>
      <c r="CG25" s="168">
        <f t="shared" si="49"/>
        <v>1.1000000000000001</v>
      </c>
      <c r="CH25" s="140">
        <v>45</v>
      </c>
      <c r="CI25" s="168">
        <f t="shared" si="50"/>
        <v>1.1000000000000001</v>
      </c>
      <c r="CJ25" s="140">
        <v>37</v>
      </c>
      <c r="CK25" s="168">
        <f t="shared" si="71"/>
        <v>1.1000000000000001</v>
      </c>
      <c r="CL25" s="141">
        <v>60</v>
      </c>
      <c r="CM25" s="168">
        <v>2</v>
      </c>
      <c r="CN25" s="142">
        <v>75</v>
      </c>
      <c r="CO25" s="168">
        <v>3</v>
      </c>
    </row>
    <row r="26" spans="1:93" ht="15" customHeight="1" x14ac:dyDescent="0.2">
      <c r="A26" s="194">
        <f t="shared" si="29"/>
        <v>19</v>
      </c>
      <c r="B26" s="122"/>
      <c r="C26" s="123"/>
      <c r="D26" s="124"/>
      <c r="E26" s="124"/>
      <c r="F26" s="104"/>
      <c r="G26" s="33" t="s">
        <v>16</v>
      </c>
      <c r="H26" s="125" t="str">
        <f t="shared" si="0"/>
        <v>?</v>
      </c>
      <c r="I26" s="126" t="str">
        <f t="shared" si="1"/>
        <v>-</v>
      </c>
      <c r="J26" s="126" t="str">
        <f t="shared" si="2"/>
        <v>-</v>
      </c>
      <c r="K26" s="184">
        <f t="shared" si="51"/>
        <v>4</v>
      </c>
      <c r="L26" s="128"/>
      <c r="M26" s="129"/>
      <c r="N26" s="128"/>
      <c r="O26" s="127">
        <f t="shared" si="3"/>
        <v>4</v>
      </c>
      <c r="P26" s="127">
        <f t="shared" si="4"/>
        <v>0</v>
      </c>
      <c r="Q26" s="130" t="str">
        <f t="shared" si="30"/>
        <v>-</v>
      </c>
      <c r="R26" s="126">
        <f t="shared" si="5"/>
        <v>0</v>
      </c>
      <c r="S26" s="126">
        <f t="shared" si="6"/>
        <v>0</v>
      </c>
      <c r="U26" s="131">
        <f t="shared" si="7"/>
        <v>30.5</v>
      </c>
      <c r="V26" s="131">
        <f t="shared" si="8"/>
        <v>30.5</v>
      </c>
      <c r="W26" s="131">
        <f t="shared" si="31"/>
        <v>61</v>
      </c>
      <c r="X26" s="132">
        <f t="shared" si="32"/>
        <v>30.5</v>
      </c>
      <c r="Y26" s="133"/>
      <c r="Z26" s="134">
        <f t="shared" si="9"/>
        <v>4</v>
      </c>
      <c r="AA26" s="135">
        <f t="shared" si="10"/>
        <v>0</v>
      </c>
      <c r="AB26" s="135">
        <f t="shared" si="11"/>
        <v>0</v>
      </c>
      <c r="AC26" s="136">
        <f t="shared" si="33"/>
        <v>0</v>
      </c>
      <c r="AD26" s="117"/>
      <c r="AE26" s="135">
        <f t="shared" si="34"/>
        <v>0</v>
      </c>
      <c r="AF26" s="135">
        <f t="shared" si="35"/>
        <v>0</v>
      </c>
      <c r="AG26" s="137">
        <f t="shared" si="12"/>
        <v>0</v>
      </c>
      <c r="AH26" s="117" t="str">
        <f t="shared" si="13"/>
        <v>-</v>
      </c>
      <c r="AI26" s="137">
        <f t="shared" si="14"/>
        <v>0</v>
      </c>
      <c r="AJ26" s="125" t="str">
        <f t="shared" si="15"/>
        <v>-</v>
      </c>
      <c r="AK26" s="126" t="str">
        <f t="shared" si="36"/>
        <v>-</v>
      </c>
      <c r="AL26" s="126" t="str">
        <f t="shared" si="37"/>
        <v>-</v>
      </c>
      <c r="AM26" s="183">
        <f t="shared" si="65"/>
        <v>7</v>
      </c>
      <c r="AN26" s="33"/>
      <c r="AO26" s="138"/>
      <c r="AP26" s="130">
        <f t="shared" si="68"/>
        <v>0</v>
      </c>
      <c r="AQ26" s="126">
        <f t="shared" si="69"/>
        <v>0</v>
      </c>
      <c r="AR26" s="126" t="str">
        <f t="shared" si="70"/>
        <v>-</v>
      </c>
      <c r="AS26" s="135" t="str">
        <f t="shared" si="66"/>
        <v>-</v>
      </c>
      <c r="AT26" s="135" t="str">
        <f t="shared" si="67"/>
        <v>-</v>
      </c>
      <c r="AU26" s="137" t="str">
        <f t="shared" si="21"/>
        <v>-</v>
      </c>
      <c r="AV26" s="117" t="str">
        <f t="shared" si="22"/>
        <v>-</v>
      </c>
      <c r="AW26" s="137" t="str">
        <f t="shared" si="55"/>
        <v>-</v>
      </c>
      <c r="AX26" s="125" t="str">
        <f t="shared" si="23"/>
        <v>-</v>
      </c>
      <c r="AY26" s="126" t="str">
        <f t="shared" si="56"/>
        <v>-</v>
      </c>
      <c r="AZ26" s="126" t="str">
        <f t="shared" si="57"/>
        <v>-</v>
      </c>
      <c r="BA26" s="183">
        <f t="shared" si="52"/>
        <v>7</v>
      </c>
      <c r="BB26" s="144"/>
      <c r="BC26" s="138"/>
      <c r="BD26" s="130">
        <f t="shared" si="39"/>
        <v>0</v>
      </c>
      <c r="BE26" s="126">
        <f t="shared" si="40"/>
        <v>0</v>
      </c>
      <c r="BF26" s="126" t="str">
        <f t="shared" si="41"/>
        <v>-</v>
      </c>
      <c r="BG26" s="135" t="str">
        <f t="shared" si="42"/>
        <v>-</v>
      </c>
      <c r="BH26" s="135" t="str">
        <f t="shared" si="43"/>
        <v>-</v>
      </c>
      <c r="BI26" s="137" t="str">
        <f t="shared" si="44"/>
        <v>-</v>
      </c>
      <c r="BJ26" s="117" t="str">
        <f t="shared" si="24"/>
        <v>-</v>
      </c>
      <c r="BK26" s="137" t="str">
        <f t="shared" si="45"/>
        <v>-</v>
      </c>
      <c r="BL26" s="125" t="str">
        <f t="shared" si="25"/>
        <v>-</v>
      </c>
      <c r="BM26" s="126" t="str">
        <f t="shared" si="46"/>
        <v>-</v>
      </c>
      <c r="BN26" s="126" t="str">
        <f t="shared" si="47"/>
        <v>-</v>
      </c>
      <c r="BO26" s="183">
        <f t="shared" si="53"/>
        <v>7</v>
      </c>
      <c r="BP26" s="144"/>
      <c r="BQ26" s="138"/>
      <c r="BR26" s="130">
        <f t="shared" si="58"/>
        <v>0</v>
      </c>
      <c r="BS26" s="126">
        <f t="shared" si="59"/>
        <v>0</v>
      </c>
      <c r="BT26" s="126" t="str">
        <f t="shared" si="60"/>
        <v>-</v>
      </c>
      <c r="BU26" s="135" t="str">
        <f t="shared" si="61"/>
        <v>-</v>
      </c>
      <c r="BV26" s="135" t="str">
        <f t="shared" si="62"/>
        <v>-</v>
      </c>
      <c r="BW26" s="137" t="str">
        <f t="shared" si="63"/>
        <v>-</v>
      </c>
      <c r="BX26" s="117" t="str">
        <f t="shared" si="27"/>
        <v>-</v>
      </c>
      <c r="BY26" s="137">
        <f t="shared" si="48"/>
        <v>0</v>
      </c>
      <c r="BZ26" s="176" t="str">
        <f t="shared" si="28"/>
        <v>-</v>
      </c>
      <c r="CA26" s="151"/>
      <c r="CB26" s="139"/>
      <c r="CC26" s="166">
        <f t="shared" si="54"/>
        <v>1.2</v>
      </c>
      <c r="CD26" s="167" t="s">
        <v>6</v>
      </c>
      <c r="CE26" s="166">
        <v>1.3</v>
      </c>
      <c r="CF26" s="150">
        <v>41</v>
      </c>
      <c r="CG26" s="168">
        <f t="shared" si="49"/>
        <v>1.2</v>
      </c>
      <c r="CH26" s="140">
        <v>49</v>
      </c>
      <c r="CI26" s="168">
        <f t="shared" si="50"/>
        <v>1.2</v>
      </c>
      <c r="CJ26" s="146">
        <v>40</v>
      </c>
      <c r="CK26" s="168">
        <f t="shared" si="71"/>
        <v>1.2</v>
      </c>
      <c r="CL26" s="141">
        <v>60</v>
      </c>
      <c r="CM26" s="168">
        <v>2</v>
      </c>
      <c r="CN26" s="142">
        <v>75</v>
      </c>
      <c r="CO26" s="168">
        <v>3</v>
      </c>
    </row>
    <row r="27" spans="1:93" ht="15" customHeight="1" x14ac:dyDescent="0.2">
      <c r="A27" s="194">
        <f t="shared" si="29"/>
        <v>20</v>
      </c>
      <c r="B27" s="122"/>
      <c r="C27" s="123"/>
      <c r="D27" s="124"/>
      <c r="E27" s="124"/>
      <c r="F27" s="104"/>
      <c r="G27" s="33" t="s">
        <v>16</v>
      </c>
      <c r="H27" s="125" t="str">
        <f t="shared" si="0"/>
        <v>?</v>
      </c>
      <c r="I27" s="126" t="str">
        <f t="shared" si="1"/>
        <v>-</v>
      </c>
      <c r="J27" s="126" t="str">
        <f t="shared" si="2"/>
        <v>-</v>
      </c>
      <c r="K27" s="184">
        <f t="shared" si="51"/>
        <v>4</v>
      </c>
      <c r="L27" s="128"/>
      <c r="M27" s="129"/>
      <c r="N27" s="128"/>
      <c r="O27" s="127">
        <f t="shared" si="3"/>
        <v>4</v>
      </c>
      <c r="P27" s="127">
        <f t="shared" si="4"/>
        <v>0</v>
      </c>
      <c r="Q27" s="130" t="str">
        <f t="shared" si="30"/>
        <v>-</v>
      </c>
      <c r="R27" s="126">
        <f t="shared" si="5"/>
        <v>0</v>
      </c>
      <c r="S27" s="126">
        <f t="shared" si="6"/>
        <v>0</v>
      </c>
      <c r="U27" s="131">
        <f t="shared" si="7"/>
        <v>30.5</v>
      </c>
      <c r="V27" s="131">
        <f t="shared" si="8"/>
        <v>30.5</v>
      </c>
      <c r="W27" s="131">
        <f t="shared" si="31"/>
        <v>61</v>
      </c>
      <c r="X27" s="132">
        <f t="shared" si="32"/>
        <v>30.5</v>
      </c>
      <c r="Y27" s="133"/>
      <c r="Z27" s="134">
        <f t="shared" si="9"/>
        <v>4</v>
      </c>
      <c r="AA27" s="135">
        <f t="shared" si="10"/>
        <v>0</v>
      </c>
      <c r="AB27" s="135">
        <f t="shared" si="11"/>
        <v>0</v>
      </c>
      <c r="AC27" s="136">
        <f t="shared" si="33"/>
        <v>0</v>
      </c>
      <c r="AD27" s="117"/>
      <c r="AE27" s="135">
        <f t="shared" si="34"/>
        <v>0</v>
      </c>
      <c r="AF27" s="135">
        <f t="shared" si="35"/>
        <v>0</v>
      </c>
      <c r="AG27" s="137">
        <f t="shared" si="12"/>
        <v>0</v>
      </c>
      <c r="AH27" s="117" t="str">
        <f t="shared" si="13"/>
        <v>-</v>
      </c>
      <c r="AI27" s="137">
        <f t="shared" si="14"/>
        <v>0</v>
      </c>
      <c r="AJ27" s="125" t="str">
        <f t="shared" si="15"/>
        <v>-</v>
      </c>
      <c r="AK27" s="126" t="str">
        <f t="shared" si="36"/>
        <v>-</v>
      </c>
      <c r="AL27" s="126" t="str">
        <f t="shared" si="37"/>
        <v>-</v>
      </c>
      <c r="AM27" s="183">
        <f t="shared" si="65"/>
        <v>7</v>
      </c>
      <c r="AN27" s="33"/>
      <c r="AO27" s="138"/>
      <c r="AP27" s="130">
        <f t="shared" si="64"/>
        <v>0</v>
      </c>
      <c r="AQ27" s="126">
        <f t="shared" ref="AQ27:AQ67" si="72">IF(ISNUMBER(AO27),AN27/(AM27*AJ27)%,0)</f>
        <v>0</v>
      </c>
      <c r="AR27" s="126" t="str">
        <f t="shared" ref="AR27:AR67" si="73">IF(AO27&gt;0,(AN27/AO27)/AL27%,"-")</f>
        <v>-</v>
      </c>
      <c r="AS27" s="135" t="str">
        <f t="shared" si="66"/>
        <v>-</v>
      </c>
      <c r="AT27" s="135" t="str">
        <f t="shared" si="67"/>
        <v>-</v>
      </c>
      <c r="AU27" s="137" t="str">
        <f t="shared" si="21"/>
        <v>-</v>
      </c>
      <c r="AV27" s="117" t="str">
        <f t="shared" si="22"/>
        <v>-</v>
      </c>
      <c r="AW27" s="137" t="str">
        <f t="shared" si="55"/>
        <v>-</v>
      </c>
      <c r="AX27" s="125" t="str">
        <f t="shared" si="23"/>
        <v>-</v>
      </c>
      <c r="AY27" s="126" t="str">
        <f t="shared" si="56"/>
        <v>-</v>
      </c>
      <c r="AZ27" s="126" t="str">
        <f t="shared" si="57"/>
        <v>-</v>
      </c>
      <c r="BA27" s="183">
        <f t="shared" si="52"/>
        <v>7</v>
      </c>
      <c r="BB27" s="144"/>
      <c r="BC27" s="138"/>
      <c r="BD27" s="130">
        <f t="shared" si="39"/>
        <v>0</v>
      </c>
      <c r="BE27" s="126">
        <f t="shared" si="40"/>
        <v>0</v>
      </c>
      <c r="BF27" s="126" t="str">
        <f t="shared" si="41"/>
        <v>-</v>
      </c>
      <c r="BG27" s="135" t="str">
        <f t="shared" si="42"/>
        <v>-</v>
      </c>
      <c r="BH27" s="135" t="str">
        <f t="shared" si="43"/>
        <v>-</v>
      </c>
      <c r="BI27" s="137" t="str">
        <f t="shared" si="44"/>
        <v>-</v>
      </c>
      <c r="BJ27" s="117" t="str">
        <f t="shared" si="24"/>
        <v>-</v>
      </c>
      <c r="BK27" s="137" t="str">
        <f t="shared" si="45"/>
        <v>-</v>
      </c>
      <c r="BL27" s="125" t="str">
        <f t="shared" si="25"/>
        <v>-</v>
      </c>
      <c r="BM27" s="126" t="str">
        <f t="shared" si="46"/>
        <v>-</v>
      </c>
      <c r="BN27" s="126" t="str">
        <f t="shared" si="47"/>
        <v>-</v>
      </c>
      <c r="BO27" s="183">
        <f t="shared" si="53"/>
        <v>7</v>
      </c>
      <c r="BP27" s="144"/>
      <c r="BQ27" s="138"/>
      <c r="BR27" s="130">
        <f t="shared" si="58"/>
        <v>0</v>
      </c>
      <c r="BS27" s="126">
        <f t="shared" si="59"/>
        <v>0</v>
      </c>
      <c r="BT27" s="126" t="str">
        <f t="shared" si="60"/>
        <v>-</v>
      </c>
      <c r="BU27" s="135" t="str">
        <f t="shared" si="61"/>
        <v>-</v>
      </c>
      <c r="BV27" s="135" t="str">
        <f t="shared" si="62"/>
        <v>-</v>
      </c>
      <c r="BW27" s="137" t="str">
        <f t="shared" si="63"/>
        <v>-</v>
      </c>
      <c r="BX27" s="117" t="str">
        <f t="shared" si="27"/>
        <v>-</v>
      </c>
      <c r="BY27" s="137">
        <f t="shared" si="48"/>
        <v>0</v>
      </c>
      <c r="BZ27" s="176" t="str">
        <f t="shared" si="28"/>
        <v>-</v>
      </c>
      <c r="CA27" s="151"/>
      <c r="CB27" s="139"/>
      <c r="CC27" s="166">
        <f t="shared" si="54"/>
        <v>1.3</v>
      </c>
      <c r="CD27" s="167" t="s">
        <v>6</v>
      </c>
      <c r="CE27" s="166">
        <v>1.4</v>
      </c>
      <c r="CF27" s="150">
        <v>44</v>
      </c>
      <c r="CG27" s="168">
        <f t="shared" si="49"/>
        <v>1.3</v>
      </c>
      <c r="CH27" s="140">
        <v>52</v>
      </c>
      <c r="CI27" s="168">
        <f t="shared" si="50"/>
        <v>1.3</v>
      </c>
      <c r="CJ27" s="140">
        <v>43</v>
      </c>
      <c r="CK27" s="168">
        <f t="shared" si="71"/>
        <v>1.3</v>
      </c>
      <c r="CL27" s="141">
        <v>60</v>
      </c>
      <c r="CM27" s="168">
        <v>2</v>
      </c>
      <c r="CN27" s="142">
        <v>75</v>
      </c>
      <c r="CO27" s="168">
        <v>3</v>
      </c>
    </row>
    <row r="28" spans="1:93" ht="15" customHeight="1" x14ac:dyDescent="0.2">
      <c r="A28" s="194">
        <f t="shared" si="29"/>
        <v>21</v>
      </c>
      <c r="B28" s="122"/>
      <c r="C28" s="123"/>
      <c r="D28" s="124"/>
      <c r="E28" s="124"/>
      <c r="F28" s="104"/>
      <c r="G28" s="33" t="s">
        <v>16</v>
      </c>
      <c r="H28" s="125" t="str">
        <f t="shared" si="0"/>
        <v>?</v>
      </c>
      <c r="I28" s="126" t="str">
        <f t="shared" si="1"/>
        <v>-</v>
      </c>
      <c r="J28" s="126" t="str">
        <f t="shared" si="2"/>
        <v>-</v>
      </c>
      <c r="K28" s="184">
        <f t="shared" si="51"/>
        <v>4</v>
      </c>
      <c r="L28" s="128"/>
      <c r="M28" s="129"/>
      <c r="N28" s="128"/>
      <c r="O28" s="127">
        <f t="shared" si="3"/>
        <v>4</v>
      </c>
      <c r="P28" s="127">
        <f t="shared" si="4"/>
        <v>0</v>
      </c>
      <c r="Q28" s="130" t="str">
        <f t="shared" si="30"/>
        <v>-</v>
      </c>
      <c r="R28" s="126">
        <f t="shared" si="5"/>
        <v>0</v>
      </c>
      <c r="S28" s="126">
        <f t="shared" si="6"/>
        <v>0</v>
      </c>
      <c r="U28" s="131">
        <f t="shared" si="7"/>
        <v>30.5</v>
      </c>
      <c r="V28" s="131">
        <f t="shared" si="8"/>
        <v>30.5</v>
      </c>
      <c r="W28" s="131">
        <f t="shared" si="31"/>
        <v>61</v>
      </c>
      <c r="X28" s="132">
        <f t="shared" si="32"/>
        <v>30.5</v>
      </c>
      <c r="Y28" s="133"/>
      <c r="Z28" s="134">
        <f t="shared" si="9"/>
        <v>4</v>
      </c>
      <c r="AA28" s="135">
        <f t="shared" si="10"/>
        <v>0</v>
      </c>
      <c r="AB28" s="135">
        <f t="shared" si="11"/>
        <v>0</v>
      </c>
      <c r="AC28" s="136">
        <f t="shared" si="33"/>
        <v>0</v>
      </c>
      <c r="AD28" s="117"/>
      <c r="AE28" s="135">
        <f t="shared" si="34"/>
        <v>0</v>
      </c>
      <c r="AF28" s="135">
        <f t="shared" si="35"/>
        <v>0</v>
      </c>
      <c r="AG28" s="137">
        <f t="shared" si="12"/>
        <v>0</v>
      </c>
      <c r="AH28" s="117" t="str">
        <f t="shared" si="13"/>
        <v>-</v>
      </c>
      <c r="AI28" s="137">
        <f t="shared" si="14"/>
        <v>0</v>
      </c>
      <c r="AJ28" s="125" t="str">
        <f t="shared" si="15"/>
        <v>-</v>
      </c>
      <c r="AK28" s="126" t="str">
        <f t="shared" si="36"/>
        <v>-</v>
      </c>
      <c r="AL28" s="126" t="str">
        <f t="shared" si="37"/>
        <v>-</v>
      </c>
      <c r="AM28" s="183">
        <f t="shared" si="65"/>
        <v>7</v>
      </c>
      <c r="AN28" s="33"/>
      <c r="AO28" s="138"/>
      <c r="AP28" s="130">
        <f t="shared" si="64"/>
        <v>0</v>
      </c>
      <c r="AQ28" s="126">
        <f t="shared" si="72"/>
        <v>0</v>
      </c>
      <c r="AR28" s="126" t="str">
        <f t="shared" si="73"/>
        <v>-</v>
      </c>
      <c r="AS28" s="135" t="str">
        <f t="shared" si="66"/>
        <v>-</v>
      </c>
      <c r="AT28" s="135" t="str">
        <f t="shared" si="67"/>
        <v>-</v>
      </c>
      <c r="AU28" s="137" t="str">
        <f t="shared" ref="AU28:AU67" si="74">IF(ISNUMBER(AT28),ROUNDDOWN(AS28/AT28,3),"-")</f>
        <v>-</v>
      </c>
      <c r="AV28" s="117" t="str">
        <f t="shared" si="22"/>
        <v>-</v>
      </c>
      <c r="AW28" s="137" t="str">
        <f t="shared" si="55"/>
        <v>-</v>
      </c>
      <c r="AX28" s="125" t="str">
        <f t="shared" si="23"/>
        <v>-</v>
      </c>
      <c r="AY28" s="126" t="str">
        <f t="shared" si="56"/>
        <v>-</v>
      </c>
      <c r="AZ28" s="126" t="str">
        <f t="shared" si="57"/>
        <v>-</v>
      </c>
      <c r="BA28" s="183">
        <f t="shared" si="52"/>
        <v>7</v>
      </c>
      <c r="BB28" s="144"/>
      <c r="BC28" s="138"/>
      <c r="BD28" s="130">
        <f t="shared" si="39"/>
        <v>0</v>
      </c>
      <c r="BE28" s="126">
        <f t="shared" si="40"/>
        <v>0</v>
      </c>
      <c r="BF28" s="126" t="str">
        <f t="shared" si="41"/>
        <v>-</v>
      </c>
      <c r="BG28" s="135" t="str">
        <f t="shared" si="42"/>
        <v>-</v>
      </c>
      <c r="BH28" s="135" t="str">
        <f t="shared" si="43"/>
        <v>-</v>
      </c>
      <c r="BI28" s="137" t="str">
        <f t="shared" si="44"/>
        <v>-</v>
      </c>
      <c r="BJ28" s="117" t="str">
        <f t="shared" si="24"/>
        <v>-</v>
      </c>
      <c r="BK28" s="137" t="str">
        <f t="shared" si="45"/>
        <v>-</v>
      </c>
      <c r="BL28" s="125" t="str">
        <f t="shared" si="25"/>
        <v>-</v>
      </c>
      <c r="BM28" s="126" t="str">
        <f t="shared" si="46"/>
        <v>-</v>
      </c>
      <c r="BN28" s="126" t="str">
        <f t="shared" si="47"/>
        <v>-</v>
      </c>
      <c r="BO28" s="183">
        <f t="shared" si="53"/>
        <v>7</v>
      </c>
      <c r="BP28" s="144"/>
      <c r="BQ28" s="138"/>
      <c r="BR28" s="130">
        <f t="shared" si="58"/>
        <v>0</v>
      </c>
      <c r="BS28" s="126">
        <f t="shared" si="59"/>
        <v>0</v>
      </c>
      <c r="BT28" s="126" t="str">
        <f t="shared" si="60"/>
        <v>-</v>
      </c>
      <c r="BU28" s="135" t="str">
        <f t="shared" si="61"/>
        <v>-</v>
      </c>
      <c r="BV28" s="135" t="str">
        <f t="shared" si="62"/>
        <v>-</v>
      </c>
      <c r="BW28" s="137" t="str">
        <f t="shared" si="63"/>
        <v>-</v>
      </c>
      <c r="BX28" s="117" t="str">
        <f t="shared" si="27"/>
        <v>-</v>
      </c>
      <c r="BY28" s="137">
        <f t="shared" si="48"/>
        <v>0</v>
      </c>
      <c r="BZ28" s="176" t="str">
        <f t="shared" si="28"/>
        <v>-</v>
      </c>
      <c r="CA28" s="151"/>
      <c r="CB28" s="139"/>
      <c r="CC28" s="166">
        <f t="shared" si="54"/>
        <v>1.4</v>
      </c>
      <c r="CD28" s="167" t="s">
        <v>6</v>
      </c>
      <c r="CE28" s="166">
        <v>1.5</v>
      </c>
      <c r="CF28" s="150">
        <v>47</v>
      </c>
      <c r="CG28" s="168">
        <f t="shared" si="49"/>
        <v>1.4</v>
      </c>
      <c r="CH28" s="147">
        <v>57</v>
      </c>
      <c r="CI28" s="168">
        <f t="shared" si="50"/>
        <v>1.4</v>
      </c>
      <c r="CJ28" s="146">
        <v>46</v>
      </c>
      <c r="CK28" s="168">
        <f t="shared" si="71"/>
        <v>1.4</v>
      </c>
      <c r="CL28" s="141">
        <v>60</v>
      </c>
      <c r="CM28" s="168">
        <v>2</v>
      </c>
      <c r="CN28" s="142">
        <v>75</v>
      </c>
      <c r="CO28" s="168">
        <v>3</v>
      </c>
    </row>
    <row r="29" spans="1:93" ht="15" customHeight="1" x14ac:dyDescent="0.2">
      <c r="A29" s="194">
        <f t="shared" si="29"/>
        <v>22</v>
      </c>
      <c r="B29" s="122"/>
      <c r="C29" s="123"/>
      <c r="D29" s="124"/>
      <c r="E29" s="124"/>
      <c r="F29" s="104"/>
      <c r="G29" s="33" t="s">
        <v>16</v>
      </c>
      <c r="H29" s="125" t="str">
        <f t="shared" si="0"/>
        <v>?</v>
      </c>
      <c r="I29" s="126" t="str">
        <f t="shared" si="1"/>
        <v>-</v>
      </c>
      <c r="J29" s="126" t="str">
        <f t="shared" si="2"/>
        <v>-</v>
      </c>
      <c r="K29" s="184">
        <f t="shared" si="51"/>
        <v>4</v>
      </c>
      <c r="L29" s="128"/>
      <c r="M29" s="129"/>
      <c r="N29" s="128"/>
      <c r="O29" s="127">
        <f t="shared" si="3"/>
        <v>4</v>
      </c>
      <c r="P29" s="127">
        <f t="shared" si="4"/>
        <v>0</v>
      </c>
      <c r="Q29" s="130" t="str">
        <f t="shared" si="30"/>
        <v>-</v>
      </c>
      <c r="R29" s="126">
        <f t="shared" si="5"/>
        <v>0</v>
      </c>
      <c r="S29" s="126">
        <f t="shared" si="6"/>
        <v>0</v>
      </c>
      <c r="U29" s="131">
        <f t="shared" si="7"/>
        <v>30.5</v>
      </c>
      <c r="V29" s="131">
        <f t="shared" si="8"/>
        <v>30.5</v>
      </c>
      <c r="W29" s="131">
        <f t="shared" si="31"/>
        <v>61</v>
      </c>
      <c r="X29" s="132">
        <f t="shared" si="32"/>
        <v>30.5</v>
      </c>
      <c r="Y29" s="133"/>
      <c r="Z29" s="134">
        <f t="shared" si="9"/>
        <v>4</v>
      </c>
      <c r="AA29" s="135">
        <f t="shared" si="10"/>
        <v>0</v>
      </c>
      <c r="AB29" s="135">
        <f t="shared" si="11"/>
        <v>0</v>
      </c>
      <c r="AC29" s="136">
        <f t="shared" si="33"/>
        <v>0</v>
      </c>
      <c r="AD29" s="117"/>
      <c r="AE29" s="135">
        <f t="shared" si="34"/>
        <v>0</v>
      </c>
      <c r="AF29" s="135">
        <f t="shared" si="35"/>
        <v>0</v>
      </c>
      <c r="AG29" s="137">
        <f t="shared" si="12"/>
        <v>0</v>
      </c>
      <c r="AH29" s="117" t="str">
        <f t="shared" si="13"/>
        <v>-</v>
      </c>
      <c r="AI29" s="137">
        <f t="shared" si="14"/>
        <v>0</v>
      </c>
      <c r="AJ29" s="125" t="str">
        <f t="shared" si="15"/>
        <v>-</v>
      </c>
      <c r="AK29" s="126" t="str">
        <f t="shared" si="36"/>
        <v>-</v>
      </c>
      <c r="AL29" s="126" t="str">
        <f t="shared" si="37"/>
        <v>-</v>
      </c>
      <c r="AM29" s="183">
        <f t="shared" si="65"/>
        <v>7</v>
      </c>
      <c r="AN29" s="33"/>
      <c r="AO29" s="138"/>
      <c r="AP29" s="130">
        <f t="shared" si="64"/>
        <v>0</v>
      </c>
      <c r="AQ29" s="126">
        <f t="shared" si="72"/>
        <v>0</v>
      </c>
      <c r="AR29" s="126" t="str">
        <f t="shared" si="73"/>
        <v>-</v>
      </c>
      <c r="AS29" s="135" t="str">
        <f t="shared" si="66"/>
        <v>-</v>
      </c>
      <c r="AT29" s="135" t="str">
        <f t="shared" si="67"/>
        <v>-</v>
      </c>
      <c r="AU29" s="137" t="str">
        <f t="shared" si="74"/>
        <v>-</v>
      </c>
      <c r="AV29" s="117" t="str">
        <f t="shared" si="22"/>
        <v>-</v>
      </c>
      <c r="AW29" s="137" t="str">
        <f t="shared" si="55"/>
        <v>-</v>
      </c>
      <c r="AX29" s="125" t="str">
        <f t="shared" si="23"/>
        <v>-</v>
      </c>
      <c r="AY29" s="126" t="str">
        <f t="shared" si="56"/>
        <v>-</v>
      </c>
      <c r="AZ29" s="126" t="str">
        <f t="shared" si="57"/>
        <v>-</v>
      </c>
      <c r="BA29" s="183">
        <f t="shared" si="52"/>
        <v>7</v>
      </c>
      <c r="BB29" s="144"/>
      <c r="BC29" s="138"/>
      <c r="BD29" s="130">
        <f t="shared" si="39"/>
        <v>0</v>
      </c>
      <c r="BE29" s="126">
        <f t="shared" si="40"/>
        <v>0</v>
      </c>
      <c r="BF29" s="126" t="str">
        <f t="shared" si="41"/>
        <v>-</v>
      </c>
      <c r="BG29" s="135" t="str">
        <f t="shared" si="42"/>
        <v>-</v>
      </c>
      <c r="BH29" s="135" t="str">
        <f t="shared" si="43"/>
        <v>-</v>
      </c>
      <c r="BI29" s="137" t="str">
        <f t="shared" si="44"/>
        <v>-</v>
      </c>
      <c r="BJ29" s="117" t="str">
        <f t="shared" si="24"/>
        <v>-</v>
      </c>
      <c r="BK29" s="137" t="str">
        <f t="shared" si="45"/>
        <v>-</v>
      </c>
      <c r="BL29" s="125" t="str">
        <f t="shared" si="25"/>
        <v>-</v>
      </c>
      <c r="BM29" s="126" t="str">
        <f t="shared" si="46"/>
        <v>-</v>
      </c>
      <c r="BN29" s="126" t="str">
        <f t="shared" si="47"/>
        <v>-</v>
      </c>
      <c r="BO29" s="183">
        <f t="shared" si="53"/>
        <v>7</v>
      </c>
      <c r="BP29" s="144"/>
      <c r="BQ29" s="138"/>
      <c r="BR29" s="130">
        <f t="shared" si="58"/>
        <v>0</v>
      </c>
      <c r="BS29" s="126">
        <f t="shared" si="59"/>
        <v>0</v>
      </c>
      <c r="BT29" s="126" t="str">
        <f t="shared" si="60"/>
        <v>-</v>
      </c>
      <c r="BU29" s="135" t="str">
        <f t="shared" si="61"/>
        <v>-</v>
      </c>
      <c r="BV29" s="135" t="str">
        <f t="shared" si="62"/>
        <v>-</v>
      </c>
      <c r="BW29" s="137" t="str">
        <f t="shared" si="63"/>
        <v>-</v>
      </c>
      <c r="BX29" s="117" t="str">
        <f t="shared" si="27"/>
        <v>-</v>
      </c>
      <c r="BY29" s="137">
        <f t="shared" si="48"/>
        <v>0</v>
      </c>
      <c r="BZ29" s="176" t="str">
        <f t="shared" si="28"/>
        <v>-</v>
      </c>
      <c r="CA29" s="151"/>
      <c r="CB29" s="139"/>
      <c r="CC29" s="166">
        <f t="shared" si="54"/>
        <v>1.5</v>
      </c>
      <c r="CD29" s="167" t="s">
        <v>6</v>
      </c>
      <c r="CE29" s="166">
        <v>1.6</v>
      </c>
      <c r="CF29" s="150">
        <v>50</v>
      </c>
      <c r="CG29" s="168">
        <f t="shared" si="49"/>
        <v>1.5</v>
      </c>
      <c r="CH29" s="147">
        <v>61</v>
      </c>
      <c r="CI29" s="168">
        <f t="shared" si="50"/>
        <v>1.5</v>
      </c>
      <c r="CJ29" s="140">
        <v>49</v>
      </c>
      <c r="CK29" s="168">
        <f t="shared" si="71"/>
        <v>1.5</v>
      </c>
      <c r="CL29" s="141">
        <v>60</v>
      </c>
      <c r="CM29" s="168">
        <v>2</v>
      </c>
      <c r="CN29" s="142">
        <v>75</v>
      </c>
      <c r="CO29" s="168">
        <v>3</v>
      </c>
    </row>
    <row r="30" spans="1:93" ht="15" customHeight="1" x14ac:dyDescent="0.2">
      <c r="A30" s="194">
        <f t="shared" si="29"/>
        <v>23</v>
      </c>
      <c r="B30" s="122"/>
      <c r="C30" s="123"/>
      <c r="D30" s="124"/>
      <c r="E30" s="124"/>
      <c r="F30" s="104"/>
      <c r="G30" s="33" t="s">
        <v>16</v>
      </c>
      <c r="H30" s="125" t="str">
        <f t="shared" si="0"/>
        <v>?</v>
      </c>
      <c r="I30" s="126" t="str">
        <f t="shared" si="1"/>
        <v>-</v>
      </c>
      <c r="J30" s="126" t="str">
        <f t="shared" si="2"/>
        <v>-</v>
      </c>
      <c r="K30" s="184">
        <f t="shared" si="51"/>
        <v>4</v>
      </c>
      <c r="L30" s="128"/>
      <c r="M30" s="129"/>
      <c r="N30" s="128"/>
      <c r="O30" s="127">
        <f t="shared" si="3"/>
        <v>4</v>
      </c>
      <c r="P30" s="127">
        <f t="shared" si="4"/>
        <v>0</v>
      </c>
      <c r="Q30" s="130" t="str">
        <f t="shared" si="30"/>
        <v>-</v>
      </c>
      <c r="R30" s="126">
        <f t="shared" si="5"/>
        <v>0</v>
      </c>
      <c r="S30" s="126">
        <f t="shared" si="6"/>
        <v>0</v>
      </c>
      <c r="U30" s="131">
        <f t="shared" si="7"/>
        <v>30.5</v>
      </c>
      <c r="V30" s="131">
        <f t="shared" si="8"/>
        <v>30.5</v>
      </c>
      <c r="W30" s="131">
        <f t="shared" si="31"/>
        <v>61</v>
      </c>
      <c r="X30" s="132">
        <f t="shared" si="32"/>
        <v>30.5</v>
      </c>
      <c r="Y30" s="133"/>
      <c r="Z30" s="134">
        <f t="shared" si="9"/>
        <v>4</v>
      </c>
      <c r="AA30" s="135">
        <f t="shared" si="10"/>
        <v>0</v>
      </c>
      <c r="AB30" s="135">
        <f t="shared" si="11"/>
        <v>0</v>
      </c>
      <c r="AC30" s="136">
        <f t="shared" si="33"/>
        <v>0</v>
      </c>
      <c r="AD30" s="117"/>
      <c r="AE30" s="135">
        <f t="shared" si="34"/>
        <v>0</v>
      </c>
      <c r="AF30" s="135">
        <f t="shared" si="35"/>
        <v>0</v>
      </c>
      <c r="AG30" s="137">
        <f t="shared" si="12"/>
        <v>0</v>
      </c>
      <c r="AH30" s="117" t="str">
        <f t="shared" si="13"/>
        <v>-</v>
      </c>
      <c r="AI30" s="137">
        <f t="shared" si="14"/>
        <v>0</v>
      </c>
      <c r="AJ30" s="125" t="str">
        <f t="shared" si="15"/>
        <v>-</v>
      </c>
      <c r="AK30" s="126" t="str">
        <f t="shared" si="36"/>
        <v>-</v>
      </c>
      <c r="AL30" s="126" t="str">
        <f t="shared" si="37"/>
        <v>-</v>
      </c>
      <c r="AM30" s="183">
        <f t="shared" si="65"/>
        <v>7</v>
      </c>
      <c r="AN30" s="33"/>
      <c r="AO30" s="138"/>
      <c r="AP30" s="130">
        <f t="shared" si="64"/>
        <v>0</v>
      </c>
      <c r="AQ30" s="126">
        <f t="shared" si="72"/>
        <v>0</v>
      </c>
      <c r="AR30" s="126" t="str">
        <f t="shared" si="73"/>
        <v>-</v>
      </c>
      <c r="AS30" s="135" t="str">
        <f t="shared" si="66"/>
        <v>-</v>
      </c>
      <c r="AT30" s="135" t="str">
        <f t="shared" si="67"/>
        <v>-</v>
      </c>
      <c r="AU30" s="137" t="str">
        <f t="shared" si="74"/>
        <v>-</v>
      </c>
      <c r="AV30" s="117" t="str">
        <f t="shared" si="22"/>
        <v>-</v>
      </c>
      <c r="AW30" s="137" t="str">
        <f t="shared" si="55"/>
        <v>-</v>
      </c>
      <c r="AX30" s="125" t="str">
        <f t="shared" si="23"/>
        <v>-</v>
      </c>
      <c r="AY30" s="126" t="str">
        <f t="shared" si="56"/>
        <v>-</v>
      </c>
      <c r="AZ30" s="126" t="str">
        <f t="shared" si="57"/>
        <v>-</v>
      </c>
      <c r="BA30" s="183">
        <f t="shared" si="52"/>
        <v>7</v>
      </c>
      <c r="BB30" s="144"/>
      <c r="BC30" s="138"/>
      <c r="BD30" s="130">
        <f t="shared" si="39"/>
        <v>0</v>
      </c>
      <c r="BE30" s="126">
        <f t="shared" si="40"/>
        <v>0</v>
      </c>
      <c r="BF30" s="126" t="str">
        <f t="shared" si="41"/>
        <v>-</v>
      </c>
      <c r="BG30" s="135" t="str">
        <f t="shared" si="42"/>
        <v>-</v>
      </c>
      <c r="BH30" s="135" t="str">
        <f t="shared" si="43"/>
        <v>-</v>
      </c>
      <c r="BI30" s="137" t="str">
        <f t="shared" si="44"/>
        <v>-</v>
      </c>
      <c r="BJ30" s="117" t="str">
        <f t="shared" si="24"/>
        <v>-</v>
      </c>
      <c r="BK30" s="137" t="str">
        <f t="shared" si="45"/>
        <v>-</v>
      </c>
      <c r="BL30" s="125" t="str">
        <f t="shared" si="25"/>
        <v>-</v>
      </c>
      <c r="BM30" s="126" t="str">
        <f t="shared" si="46"/>
        <v>-</v>
      </c>
      <c r="BN30" s="126" t="str">
        <f t="shared" si="47"/>
        <v>-</v>
      </c>
      <c r="BO30" s="183">
        <f t="shared" si="53"/>
        <v>7</v>
      </c>
      <c r="BP30" s="144"/>
      <c r="BQ30" s="138"/>
      <c r="BR30" s="130">
        <f t="shared" si="58"/>
        <v>0</v>
      </c>
      <c r="BS30" s="126">
        <f t="shared" si="59"/>
        <v>0</v>
      </c>
      <c r="BT30" s="126" t="str">
        <f t="shared" si="60"/>
        <v>-</v>
      </c>
      <c r="BU30" s="135" t="str">
        <f t="shared" si="61"/>
        <v>-</v>
      </c>
      <c r="BV30" s="135" t="str">
        <f t="shared" si="62"/>
        <v>-</v>
      </c>
      <c r="BW30" s="137" t="str">
        <f t="shared" si="63"/>
        <v>-</v>
      </c>
      <c r="BX30" s="117" t="str">
        <f t="shared" si="27"/>
        <v>-</v>
      </c>
      <c r="BY30" s="137">
        <f t="shared" si="48"/>
        <v>0</v>
      </c>
      <c r="BZ30" s="176" t="str">
        <f t="shared" si="28"/>
        <v>-</v>
      </c>
      <c r="CA30" s="151"/>
      <c r="CB30" s="139"/>
      <c r="CC30" s="166">
        <f t="shared" si="54"/>
        <v>1.6</v>
      </c>
      <c r="CD30" s="167" t="s">
        <v>6</v>
      </c>
      <c r="CE30" s="166">
        <v>1.7</v>
      </c>
      <c r="CF30" s="150">
        <v>53</v>
      </c>
      <c r="CG30" s="168">
        <f t="shared" si="49"/>
        <v>1.6</v>
      </c>
      <c r="CH30" s="147">
        <v>65</v>
      </c>
      <c r="CI30" s="168">
        <f t="shared" si="50"/>
        <v>1.6</v>
      </c>
      <c r="CJ30" s="146">
        <v>52</v>
      </c>
      <c r="CK30" s="168">
        <f t="shared" si="71"/>
        <v>1.6</v>
      </c>
      <c r="CL30" s="141">
        <v>60</v>
      </c>
      <c r="CM30" s="168">
        <v>2</v>
      </c>
      <c r="CN30" s="142">
        <v>75</v>
      </c>
      <c r="CO30" s="168">
        <v>3</v>
      </c>
    </row>
    <row r="31" spans="1:93" ht="15" customHeight="1" x14ac:dyDescent="0.2">
      <c r="A31" s="194">
        <f t="shared" si="29"/>
        <v>24</v>
      </c>
      <c r="B31" s="122"/>
      <c r="C31" s="123"/>
      <c r="D31" s="124"/>
      <c r="E31" s="124"/>
      <c r="F31" s="104"/>
      <c r="G31" s="33" t="s">
        <v>16</v>
      </c>
      <c r="H31" s="125" t="str">
        <f t="shared" si="0"/>
        <v>?</v>
      </c>
      <c r="I31" s="126" t="str">
        <f t="shared" si="1"/>
        <v>-</v>
      </c>
      <c r="J31" s="126" t="str">
        <f t="shared" si="2"/>
        <v>-</v>
      </c>
      <c r="K31" s="184">
        <f t="shared" si="51"/>
        <v>4</v>
      </c>
      <c r="L31" s="128"/>
      <c r="M31" s="129"/>
      <c r="N31" s="128"/>
      <c r="O31" s="127">
        <f t="shared" si="3"/>
        <v>4</v>
      </c>
      <c r="P31" s="127">
        <f t="shared" si="4"/>
        <v>0</v>
      </c>
      <c r="Q31" s="130" t="str">
        <f t="shared" si="30"/>
        <v>-</v>
      </c>
      <c r="R31" s="126">
        <f t="shared" si="5"/>
        <v>0</v>
      </c>
      <c r="S31" s="126">
        <f t="shared" si="6"/>
        <v>0</v>
      </c>
      <c r="U31" s="131">
        <f t="shared" si="7"/>
        <v>30.5</v>
      </c>
      <c r="V31" s="131">
        <f t="shared" si="8"/>
        <v>30.5</v>
      </c>
      <c r="W31" s="131">
        <f t="shared" si="31"/>
        <v>61</v>
      </c>
      <c r="X31" s="132">
        <f t="shared" si="32"/>
        <v>30.5</v>
      </c>
      <c r="Y31" s="133"/>
      <c r="Z31" s="134">
        <f t="shared" si="9"/>
        <v>4</v>
      </c>
      <c r="AA31" s="135">
        <f t="shared" si="10"/>
        <v>0</v>
      </c>
      <c r="AB31" s="135">
        <f t="shared" si="11"/>
        <v>0</v>
      </c>
      <c r="AC31" s="136">
        <f t="shared" si="33"/>
        <v>0</v>
      </c>
      <c r="AD31" s="117"/>
      <c r="AE31" s="135">
        <f t="shared" si="34"/>
        <v>0</v>
      </c>
      <c r="AF31" s="135">
        <f t="shared" si="35"/>
        <v>0</v>
      </c>
      <c r="AG31" s="137">
        <f t="shared" si="12"/>
        <v>0</v>
      </c>
      <c r="AH31" s="117" t="str">
        <f t="shared" si="13"/>
        <v>-</v>
      </c>
      <c r="AI31" s="137">
        <f t="shared" si="14"/>
        <v>0</v>
      </c>
      <c r="AJ31" s="125" t="str">
        <f t="shared" si="15"/>
        <v>-</v>
      </c>
      <c r="AK31" s="126" t="str">
        <f t="shared" si="36"/>
        <v>-</v>
      </c>
      <c r="AL31" s="126" t="str">
        <f t="shared" si="37"/>
        <v>-</v>
      </c>
      <c r="AM31" s="183">
        <f t="shared" si="65"/>
        <v>7</v>
      </c>
      <c r="AN31" s="33"/>
      <c r="AO31" s="138"/>
      <c r="AP31" s="130">
        <f t="shared" si="64"/>
        <v>0</v>
      </c>
      <c r="AQ31" s="126">
        <f t="shared" si="72"/>
        <v>0</v>
      </c>
      <c r="AR31" s="126" t="str">
        <f t="shared" si="73"/>
        <v>-</v>
      </c>
      <c r="AS31" s="135" t="str">
        <f t="shared" si="66"/>
        <v>-</v>
      </c>
      <c r="AT31" s="135" t="str">
        <f t="shared" si="67"/>
        <v>-</v>
      </c>
      <c r="AU31" s="137" t="str">
        <f t="shared" si="74"/>
        <v>-</v>
      </c>
      <c r="AV31" s="117" t="str">
        <f t="shared" si="22"/>
        <v>-</v>
      </c>
      <c r="AW31" s="137" t="str">
        <f t="shared" si="55"/>
        <v>-</v>
      </c>
      <c r="AX31" s="125" t="str">
        <f t="shared" si="23"/>
        <v>-</v>
      </c>
      <c r="AY31" s="126" t="str">
        <f t="shared" si="56"/>
        <v>-</v>
      </c>
      <c r="AZ31" s="126" t="str">
        <f t="shared" si="57"/>
        <v>-</v>
      </c>
      <c r="BA31" s="183">
        <f t="shared" si="52"/>
        <v>7</v>
      </c>
      <c r="BB31" s="144"/>
      <c r="BC31" s="138"/>
      <c r="BD31" s="130">
        <f t="shared" si="39"/>
        <v>0</v>
      </c>
      <c r="BE31" s="126">
        <f t="shared" si="40"/>
        <v>0</v>
      </c>
      <c r="BF31" s="126" t="str">
        <f t="shared" si="41"/>
        <v>-</v>
      </c>
      <c r="BG31" s="135" t="str">
        <f t="shared" si="42"/>
        <v>-</v>
      </c>
      <c r="BH31" s="135" t="str">
        <f t="shared" si="43"/>
        <v>-</v>
      </c>
      <c r="BI31" s="137" t="str">
        <f t="shared" si="44"/>
        <v>-</v>
      </c>
      <c r="BJ31" s="117" t="str">
        <f t="shared" si="24"/>
        <v>-</v>
      </c>
      <c r="BK31" s="137" t="str">
        <f t="shared" si="45"/>
        <v>-</v>
      </c>
      <c r="BL31" s="125" t="str">
        <f t="shared" si="25"/>
        <v>-</v>
      </c>
      <c r="BM31" s="126" t="str">
        <f t="shared" si="46"/>
        <v>-</v>
      </c>
      <c r="BN31" s="126" t="str">
        <f t="shared" si="47"/>
        <v>-</v>
      </c>
      <c r="BO31" s="183">
        <f t="shared" si="53"/>
        <v>7</v>
      </c>
      <c r="BP31" s="144"/>
      <c r="BQ31" s="138"/>
      <c r="BR31" s="130">
        <f t="shared" si="58"/>
        <v>0</v>
      </c>
      <c r="BS31" s="126">
        <f t="shared" si="59"/>
        <v>0</v>
      </c>
      <c r="BT31" s="126" t="str">
        <f t="shared" si="60"/>
        <v>-</v>
      </c>
      <c r="BU31" s="135" t="str">
        <f t="shared" si="61"/>
        <v>-</v>
      </c>
      <c r="BV31" s="135" t="str">
        <f t="shared" si="62"/>
        <v>-</v>
      </c>
      <c r="BW31" s="137" t="str">
        <f t="shared" si="63"/>
        <v>-</v>
      </c>
      <c r="BX31" s="117" t="str">
        <f t="shared" si="27"/>
        <v>-</v>
      </c>
      <c r="BY31" s="137">
        <f t="shared" si="48"/>
        <v>0</v>
      </c>
      <c r="BZ31" s="176" t="str">
        <f t="shared" si="28"/>
        <v>-</v>
      </c>
      <c r="CA31" s="151"/>
      <c r="CB31" s="139"/>
      <c r="CC31" s="166">
        <f t="shared" si="54"/>
        <v>1.7</v>
      </c>
      <c r="CD31" s="167" t="s">
        <v>6</v>
      </c>
      <c r="CE31" s="166">
        <v>1.8</v>
      </c>
      <c r="CF31" s="150">
        <v>56</v>
      </c>
      <c r="CG31" s="168">
        <f t="shared" si="49"/>
        <v>1.7</v>
      </c>
      <c r="CH31" s="147">
        <v>69</v>
      </c>
      <c r="CI31" s="168">
        <f t="shared" si="50"/>
        <v>1.7</v>
      </c>
      <c r="CJ31" s="140">
        <v>55</v>
      </c>
      <c r="CK31" s="168">
        <f t="shared" si="71"/>
        <v>1.7</v>
      </c>
      <c r="CL31" s="141">
        <v>60</v>
      </c>
      <c r="CM31" s="168">
        <v>2</v>
      </c>
      <c r="CN31" s="142">
        <v>75</v>
      </c>
      <c r="CO31" s="168">
        <v>3</v>
      </c>
    </row>
    <row r="32" spans="1:93" ht="15" customHeight="1" x14ac:dyDescent="0.2">
      <c r="A32" s="194">
        <f t="shared" si="29"/>
        <v>25</v>
      </c>
      <c r="B32" s="122"/>
      <c r="C32" s="123"/>
      <c r="D32" s="124"/>
      <c r="E32" s="124"/>
      <c r="F32" s="104"/>
      <c r="G32" s="33" t="s">
        <v>16</v>
      </c>
      <c r="H32" s="125" t="str">
        <f t="shared" si="0"/>
        <v>?</v>
      </c>
      <c r="I32" s="126" t="str">
        <f t="shared" si="1"/>
        <v>-</v>
      </c>
      <c r="J32" s="126" t="str">
        <f t="shared" si="2"/>
        <v>-</v>
      </c>
      <c r="K32" s="184">
        <f t="shared" si="51"/>
        <v>4</v>
      </c>
      <c r="L32" s="128"/>
      <c r="M32" s="129"/>
      <c r="N32" s="128"/>
      <c r="O32" s="127">
        <f t="shared" si="3"/>
        <v>4</v>
      </c>
      <c r="P32" s="127">
        <f t="shared" si="4"/>
        <v>0</v>
      </c>
      <c r="Q32" s="130" t="str">
        <f t="shared" si="30"/>
        <v>-</v>
      </c>
      <c r="R32" s="126">
        <f t="shared" si="5"/>
        <v>0</v>
      </c>
      <c r="S32" s="126">
        <f t="shared" si="6"/>
        <v>0</v>
      </c>
      <c r="U32" s="131">
        <f t="shared" si="7"/>
        <v>30.5</v>
      </c>
      <c r="V32" s="131">
        <f t="shared" si="8"/>
        <v>30.5</v>
      </c>
      <c r="W32" s="131">
        <f t="shared" si="31"/>
        <v>61</v>
      </c>
      <c r="X32" s="132">
        <f t="shared" si="32"/>
        <v>30.5</v>
      </c>
      <c r="Y32" s="133"/>
      <c r="Z32" s="134">
        <f t="shared" si="9"/>
        <v>4</v>
      </c>
      <c r="AA32" s="135">
        <f t="shared" si="10"/>
        <v>0</v>
      </c>
      <c r="AB32" s="135">
        <f t="shared" si="11"/>
        <v>0</v>
      </c>
      <c r="AC32" s="136">
        <f t="shared" si="33"/>
        <v>0</v>
      </c>
      <c r="AD32" s="117"/>
      <c r="AE32" s="135">
        <f t="shared" si="34"/>
        <v>0</v>
      </c>
      <c r="AF32" s="135">
        <f t="shared" si="35"/>
        <v>0</v>
      </c>
      <c r="AG32" s="137">
        <f t="shared" si="12"/>
        <v>0</v>
      </c>
      <c r="AH32" s="117" t="str">
        <f t="shared" si="13"/>
        <v>-</v>
      </c>
      <c r="AI32" s="137">
        <f t="shared" si="14"/>
        <v>0</v>
      </c>
      <c r="AJ32" s="125" t="str">
        <f t="shared" si="15"/>
        <v>-</v>
      </c>
      <c r="AK32" s="126" t="str">
        <f t="shared" si="36"/>
        <v>-</v>
      </c>
      <c r="AL32" s="126" t="str">
        <f t="shared" si="37"/>
        <v>-</v>
      </c>
      <c r="AM32" s="183">
        <f t="shared" si="65"/>
        <v>7</v>
      </c>
      <c r="AN32" s="33"/>
      <c r="AO32" s="138"/>
      <c r="AP32" s="130">
        <f t="shared" si="64"/>
        <v>0</v>
      </c>
      <c r="AQ32" s="126">
        <f t="shared" si="72"/>
        <v>0</v>
      </c>
      <c r="AR32" s="126" t="str">
        <f t="shared" si="73"/>
        <v>-</v>
      </c>
      <c r="AS32" s="135" t="str">
        <f t="shared" si="66"/>
        <v>-</v>
      </c>
      <c r="AT32" s="135" t="str">
        <f t="shared" si="67"/>
        <v>-</v>
      </c>
      <c r="AU32" s="137" t="str">
        <f t="shared" si="74"/>
        <v>-</v>
      </c>
      <c r="AV32" s="117" t="str">
        <f t="shared" si="22"/>
        <v>-</v>
      </c>
      <c r="AW32" s="137" t="str">
        <f t="shared" si="55"/>
        <v>-</v>
      </c>
      <c r="AX32" s="125" t="str">
        <f t="shared" si="23"/>
        <v>-</v>
      </c>
      <c r="AY32" s="126" t="str">
        <f t="shared" si="56"/>
        <v>-</v>
      </c>
      <c r="AZ32" s="126" t="str">
        <f t="shared" si="57"/>
        <v>-</v>
      </c>
      <c r="BA32" s="183">
        <f t="shared" si="52"/>
        <v>7</v>
      </c>
      <c r="BB32" s="144"/>
      <c r="BC32" s="138"/>
      <c r="BD32" s="130">
        <f t="shared" si="39"/>
        <v>0</v>
      </c>
      <c r="BE32" s="126">
        <f t="shared" si="40"/>
        <v>0</v>
      </c>
      <c r="BF32" s="126" t="str">
        <f t="shared" si="41"/>
        <v>-</v>
      </c>
      <c r="BG32" s="135" t="str">
        <f t="shared" si="42"/>
        <v>-</v>
      </c>
      <c r="BH32" s="135" t="str">
        <f t="shared" si="43"/>
        <v>-</v>
      </c>
      <c r="BI32" s="137" t="str">
        <f t="shared" si="44"/>
        <v>-</v>
      </c>
      <c r="BJ32" s="117" t="str">
        <f t="shared" si="24"/>
        <v>-</v>
      </c>
      <c r="BK32" s="137" t="str">
        <f t="shared" si="45"/>
        <v>-</v>
      </c>
      <c r="BL32" s="125" t="str">
        <f t="shared" si="25"/>
        <v>-</v>
      </c>
      <c r="BM32" s="126" t="str">
        <f t="shared" si="46"/>
        <v>-</v>
      </c>
      <c r="BN32" s="126" t="str">
        <f t="shared" si="47"/>
        <v>-</v>
      </c>
      <c r="BO32" s="183">
        <f t="shared" si="53"/>
        <v>7</v>
      </c>
      <c r="BP32" s="144"/>
      <c r="BQ32" s="138"/>
      <c r="BR32" s="130">
        <f t="shared" si="58"/>
        <v>0</v>
      </c>
      <c r="BS32" s="126">
        <f t="shared" si="59"/>
        <v>0</v>
      </c>
      <c r="BT32" s="126" t="str">
        <f t="shared" si="60"/>
        <v>-</v>
      </c>
      <c r="BU32" s="135" t="str">
        <f t="shared" si="61"/>
        <v>-</v>
      </c>
      <c r="BV32" s="135" t="str">
        <f t="shared" si="62"/>
        <v>-</v>
      </c>
      <c r="BW32" s="137" t="str">
        <f t="shared" si="63"/>
        <v>-</v>
      </c>
      <c r="BX32" s="117" t="str">
        <f t="shared" si="27"/>
        <v>-</v>
      </c>
      <c r="BY32" s="137">
        <f t="shared" si="48"/>
        <v>0</v>
      </c>
      <c r="BZ32" s="176" t="str">
        <f t="shared" si="28"/>
        <v>-</v>
      </c>
      <c r="CA32" s="151"/>
      <c r="CB32" s="139"/>
      <c r="CC32" s="166">
        <f t="shared" si="54"/>
        <v>1.8</v>
      </c>
      <c r="CD32" s="167" t="s">
        <v>6</v>
      </c>
      <c r="CE32" s="166">
        <v>1.9</v>
      </c>
      <c r="CF32" s="150">
        <v>59</v>
      </c>
      <c r="CG32" s="168">
        <f t="shared" si="49"/>
        <v>1.8</v>
      </c>
      <c r="CH32" s="147">
        <v>73</v>
      </c>
      <c r="CI32" s="168">
        <f t="shared" si="50"/>
        <v>1.8</v>
      </c>
      <c r="CJ32" s="146">
        <v>58</v>
      </c>
      <c r="CK32" s="168">
        <f t="shared" si="71"/>
        <v>1.8</v>
      </c>
      <c r="CL32" s="141">
        <v>60</v>
      </c>
      <c r="CM32" s="168">
        <v>2</v>
      </c>
      <c r="CN32" s="142">
        <v>75</v>
      </c>
      <c r="CO32" s="168">
        <v>3</v>
      </c>
    </row>
    <row r="33" spans="1:93" ht="15" customHeight="1" x14ac:dyDescent="0.2">
      <c r="A33" s="194">
        <f t="shared" si="29"/>
        <v>26</v>
      </c>
      <c r="B33" s="122"/>
      <c r="C33" s="123"/>
      <c r="D33" s="124"/>
      <c r="E33" s="124"/>
      <c r="F33" s="104"/>
      <c r="G33" s="33" t="s">
        <v>16</v>
      </c>
      <c r="H33" s="125" t="str">
        <f t="shared" si="0"/>
        <v>?</v>
      </c>
      <c r="I33" s="126" t="str">
        <f t="shared" si="1"/>
        <v>-</v>
      </c>
      <c r="J33" s="126" t="str">
        <f t="shared" si="2"/>
        <v>-</v>
      </c>
      <c r="K33" s="184">
        <f t="shared" si="51"/>
        <v>4</v>
      </c>
      <c r="L33" s="128"/>
      <c r="M33" s="129"/>
      <c r="N33" s="128"/>
      <c r="O33" s="127">
        <f t="shared" si="3"/>
        <v>4</v>
      </c>
      <c r="P33" s="127">
        <f t="shared" si="4"/>
        <v>0</v>
      </c>
      <c r="Q33" s="130" t="str">
        <f t="shared" si="30"/>
        <v>-</v>
      </c>
      <c r="R33" s="126">
        <f t="shared" si="5"/>
        <v>0</v>
      </c>
      <c r="S33" s="126">
        <f t="shared" si="6"/>
        <v>0</v>
      </c>
      <c r="U33" s="131">
        <f t="shared" si="7"/>
        <v>30.5</v>
      </c>
      <c r="V33" s="131">
        <f t="shared" si="8"/>
        <v>30.5</v>
      </c>
      <c r="W33" s="131">
        <f t="shared" si="31"/>
        <v>61</v>
      </c>
      <c r="X33" s="132">
        <f t="shared" si="32"/>
        <v>30.5</v>
      </c>
      <c r="Y33" s="133"/>
      <c r="Z33" s="134">
        <f t="shared" si="9"/>
        <v>4</v>
      </c>
      <c r="AA33" s="135">
        <f t="shared" si="10"/>
        <v>0</v>
      </c>
      <c r="AB33" s="135">
        <f t="shared" si="11"/>
        <v>0</v>
      </c>
      <c r="AC33" s="136">
        <f t="shared" si="33"/>
        <v>0</v>
      </c>
      <c r="AD33" s="117"/>
      <c r="AE33" s="135">
        <f t="shared" si="34"/>
        <v>0</v>
      </c>
      <c r="AF33" s="135">
        <f t="shared" si="35"/>
        <v>0</v>
      </c>
      <c r="AG33" s="137">
        <f t="shared" si="12"/>
        <v>0</v>
      </c>
      <c r="AH33" s="117" t="str">
        <f t="shared" si="13"/>
        <v>-</v>
      </c>
      <c r="AI33" s="137">
        <f t="shared" si="14"/>
        <v>0</v>
      </c>
      <c r="AJ33" s="125" t="str">
        <f t="shared" si="15"/>
        <v>-</v>
      </c>
      <c r="AK33" s="126" t="str">
        <f t="shared" si="36"/>
        <v>-</v>
      </c>
      <c r="AL33" s="126" t="str">
        <f t="shared" si="37"/>
        <v>-</v>
      </c>
      <c r="AM33" s="183">
        <f t="shared" si="65"/>
        <v>7</v>
      </c>
      <c r="AN33" s="33"/>
      <c r="AO33" s="138"/>
      <c r="AP33" s="130">
        <f t="shared" si="64"/>
        <v>0</v>
      </c>
      <c r="AQ33" s="126">
        <f t="shared" si="72"/>
        <v>0</v>
      </c>
      <c r="AR33" s="126" t="str">
        <f t="shared" si="73"/>
        <v>-</v>
      </c>
      <c r="AS33" s="135" t="str">
        <f t="shared" si="66"/>
        <v>-</v>
      </c>
      <c r="AT33" s="135" t="str">
        <f t="shared" si="67"/>
        <v>-</v>
      </c>
      <c r="AU33" s="137" t="str">
        <f t="shared" si="74"/>
        <v>-</v>
      </c>
      <c r="AV33" s="117" t="str">
        <f t="shared" si="22"/>
        <v>-</v>
      </c>
      <c r="AW33" s="137" t="str">
        <f t="shared" si="55"/>
        <v>-</v>
      </c>
      <c r="AX33" s="125" t="str">
        <f t="shared" si="23"/>
        <v>-</v>
      </c>
      <c r="AY33" s="126" t="str">
        <f t="shared" si="56"/>
        <v>-</v>
      </c>
      <c r="AZ33" s="126" t="str">
        <f t="shared" si="57"/>
        <v>-</v>
      </c>
      <c r="BA33" s="183">
        <f t="shared" si="52"/>
        <v>7</v>
      </c>
      <c r="BB33" s="144"/>
      <c r="BC33" s="138"/>
      <c r="BD33" s="130">
        <f t="shared" si="39"/>
        <v>0</v>
      </c>
      <c r="BE33" s="126">
        <f t="shared" si="40"/>
        <v>0</v>
      </c>
      <c r="BF33" s="126" t="str">
        <f t="shared" si="41"/>
        <v>-</v>
      </c>
      <c r="BG33" s="135" t="str">
        <f t="shared" si="42"/>
        <v>-</v>
      </c>
      <c r="BH33" s="135" t="str">
        <f t="shared" si="43"/>
        <v>-</v>
      </c>
      <c r="BI33" s="137" t="str">
        <f t="shared" si="44"/>
        <v>-</v>
      </c>
      <c r="BJ33" s="117" t="str">
        <f t="shared" si="24"/>
        <v>-</v>
      </c>
      <c r="BK33" s="137" t="str">
        <f t="shared" si="45"/>
        <v>-</v>
      </c>
      <c r="BL33" s="125" t="str">
        <f t="shared" si="25"/>
        <v>-</v>
      </c>
      <c r="BM33" s="126" t="str">
        <f t="shared" si="46"/>
        <v>-</v>
      </c>
      <c r="BN33" s="126" t="str">
        <f t="shared" si="47"/>
        <v>-</v>
      </c>
      <c r="BO33" s="183">
        <f t="shared" si="53"/>
        <v>7</v>
      </c>
      <c r="BP33" s="144"/>
      <c r="BQ33" s="138"/>
      <c r="BR33" s="130">
        <f t="shared" si="58"/>
        <v>0</v>
      </c>
      <c r="BS33" s="126">
        <f t="shared" si="59"/>
        <v>0</v>
      </c>
      <c r="BT33" s="126" t="str">
        <f t="shared" si="60"/>
        <v>-</v>
      </c>
      <c r="BU33" s="135" t="str">
        <f t="shared" si="61"/>
        <v>-</v>
      </c>
      <c r="BV33" s="135" t="str">
        <f t="shared" si="62"/>
        <v>-</v>
      </c>
      <c r="BW33" s="137" t="str">
        <f t="shared" si="63"/>
        <v>-</v>
      </c>
      <c r="BX33" s="117" t="str">
        <f t="shared" si="27"/>
        <v>-</v>
      </c>
      <c r="BY33" s="137">
        <f t="shared" si="48"/>
        <v>0</v>
      </c>
      <c r="BZ33" s="176" t="str">
        <f t="shared" si="28"/>
        <v>-</v>
      </c>
      <c r="CA33" s="151"/>
      <c r="CB33" s="139"/>
      <c r="CC33" s="166">
        <f t="shared" si="54"/>
        <v>1.9</v>
      </c>
      <c r="CD33" s="167" t="s">
        <v>6</v>
      </c>
      <c r="CE33" s="166">
        <v>2</v>
      </c>
      <c r="CF33" s="150">
        <v>62</v>
      </c>
      <c r="CG33" s="168">
        <f t="shared" si="49"/>
        <v>1.9</v>
      </c>
      <c r="CH33" s="147">
        <v>77</v>
      </c>
      <c r="CI33" s="168">
        <f t="shared" si="50"/>
        <v>1.9</v>
      </c>
      <c r="CJ33" s="140">
        <v>61</v>
      </c>
      <c r="CK33" s="168">
        <f t="shared" si="71"/>
        <v>1.9</v>
      </c>
      <c r="CL33" s="145">
        <v>60</v>
      </c>
      <c r="CM33" s="168">
        <v>2</v>
      </c>
      <c r="CN33" s="142">
        <v>75</v>
      </c>
      <c r="CO33" s="168">
        <v>3</v>
      </c>
    </row>
    <row r="34" spans="1:93" ht="15" customHeight="1" x14ac:dyDescent="0.2">
      <c r="A34" s="194">
        <f t="shared" si="29"/>
        <v>27</v>
      </c>
      <c r="B34" s="122"/>
      <c r="C34" s="123"/>
      <c r="D34" s="124"/>
      <c r="E34" s="124"/>
      <c r="F34" s="104"/>
      <c r="G34" s="33" t="s">
        <v>16</v>
      </c>
      <c r="H34" s="125" t="str">
        <f t="shared" si="0"/>
        <v>?</v>
      </c>
      <c r="I34" s="126" t="str">
        <f t="shared" si="1"/>
        <v>-</v>
      </c>
      <c r="J34" s="126" t="str">
        <f t="shared" si="2"/>
        <v>-</v>
      </c>
      <c r="K34" s="184">
        <f t="shared" si="51"/>
        <v>4</v>
      </c>
      <c r="L34" s="128"/>
      <c r="M34" s="129"/>
      <c r="N34" s="128"/>
      <c r="O34" s="127">
        <f t="shared" si="3"/>
        <v>4</v>
      </c>
      <c r="P34" s="127">
        <f t="shared" si="4"/>
        <v>0</v>
      </c>
      <c r="Q34" s="130" t="str">
        <f t="shared" si="30"/>
        <v>-</v>
      </c>
      <c r="R34" s="126">
        <f t="shared" si="5"/>
        <v>0</v>
      </c>
      <c r="S34" s="126">
        <f t="shared" si="6"/>
        <v>0</v>
      </c>
      <c r="U34" s="131">
        <f t="shared" si="7"/>
        <v>30.5</v>
      </c>
      <c r="V34" s="131">
        <f t="shared" si="8"/>
        <v>30.5</v>
      </c>
      <c r="W34" s="131">
        <f t="shared" si="31"/>
        <v>61</v>
      </c>
      <c r="X34" s="132">
        <f t="shared" si="32"/>
        <v>30.5</v>
      </c>
      <c r="Y34" s="133"/>
      <c r="Z34" s="134">
        <f t="shared" si="9"/>
        <v>4</v>
      </c>
      <c r="AA34" s="135">
        <f t="shared" si="10"/>
        <v>0</v>
      </c>
      <c r="AB34" s="135">
        <f t="shared" si="11"/>
        <v>0</v>
      </c>
      <c r="AC34" s="136">
        <f t="shared" si="33"/>
        <v>0</v>
      </c>
      <c r="AD34" s="117"/>
      <c r="AE34" s="135">
        <f t="shared" si="34"/>
        <v>0</v>
      </c>
      <c r="AF34" s="135">
        <f t="shared" si="35"/>
        <v>0</v>
      </c>
      <c r="AG34" s="137">
        <f t="shared" si="12"/>
        <v>0</v>
      </c>
      <c r="AH34" s="117" t="str">
        <f t="shared" si="13"/>
        <v>-</v>
      </c>
      <c r="AI34" s="137">
        <f t="shared" si="14"/>
        <v>0</v>
      </c>
      <c r="AJ34" s="125" t="str">
        <f t="shared" si="15"/>
        <v>-</v>
      </c>
      <c r="AK34" s="126" t="str">
        <f t="shared" si="36"/>
        <v>-</v>
      </c>
      <c r="AL34" s="126" t="str">
        <f t="shared" si="37"/>
        <v>-</v>
      </c>
      <c r="AM34" s="183">
        <f t="shared" si="65"/>
        <v>7</v>
      </c>
      <c r="AN34" s="33"/>
      <c r="AO34" s="138"/>
      <c r="AP34" s="130">
        <f t="shared" si="64"/>
        <v>0</v>
      </c>
      <c r="AQ34" s="126">
        <f t="shared" si="72"/>
        <v>0</v>
      </c>
      <c r="AR34" s="126" t="str">
        <f t="shared" si="73"/>
        <v>-</v>
      </c>
      <c r="AS34" s="135" t="str">
        <f t="shared" si="66"/>
        <v>-</v>
      </c>
      <c r="AT34" s="135" t="str">
        <f t="shared" si="67"/>
        <v>-</v>
      </c>
      <c r="AU34" s="137" t="str">
        <f t="shared" si="74"/>
        <v>-</v>
      </c>
      <c r="AV34" s="117" t="str">
        <f t="shared" si="22"/>
        <v>-</v>
      </c>
      <c r="AW34" s="137" t="str">
        <f t="shared" si="55"/>
        <v>-</v>
      </c>
      <c r="AX34" s="125" t="str">
        <f t="shared" si="23"/>
        <v>-</v>
      </c>
      <c r="AY34" s="126" t="str">
        <f t="shared" si="56"/>
        <v>-</v>
      </c>
      <c r="AZ34" s="126" t="str">
        <f t="shared" si="57"/>
        <v>-</v>
      </c>
      <c r="BA34" s="183">
        <f t="shared" si="52"/>
        <v>7</v>
      </c>
      <c r="BB34" s="144"/>
      <c r="BC34" s="138"/>
      <c r="BD34" s="130">
        <f t="shared" si="39"/>
        <v>0</v>
      </c>
      <c r="BE34" s="126">
        <f t="shared" si="40"/>
        <v>0</v>
      </c>
      <c r="BF34" s="126" t="str">
        <f t="shared" si="41"/>
        <v>-</v>
      </c>
      <c r="BG34" s="135" t="str">
        <f t="shared" si="42"/>
        <v>-</v>
      </c>
      <c r="BH34" s="135" t="str">
        <f t="shared" si="43"/>
        <v>-</v>
      </c>
      <c r="BI34" s="137" t="str">
        <f t="shared" si="44"/>
        <v>-</v>
      </c>
      <c r="BJ34" s="117" t="str">
        <f t="shared" si="24"/>
        <v>-</v>
      </c>
      <c r="BK34" s="137" t="str">
        <f t="shared" si="45"/>
        <v>-</v>
      </c>
      <c r="BL34" s="125" t="str">
        <f t="shared" si="25"/>
        <v>-</v>
      </c>
      <c r="BM34" s="126" t="str">
        <f t="shared" si="46"/>
        <v>-</v>
      </c>
      <c r="BN34" s="126" t="str">
        <f t="shared" si="47"/>
        <v>-</v>
      </c>
      <c r="BO34" s="183">
        <f t="shared" si="53"/>
        <v>7</v>
      </c>
      <c r="BP34" s="144"/>
      <c r="BQ34" s="138"/>
      <c r="BR34" s="130">
        <f t="shared" si="58"/>
        <v>0</v>
      </c>
      <c r="BS34" s="126">
        <f t="shared" si="59"/>
        <v>0</v>
      </c>
      <c r="BT34" s="126" t="str">
        <f t="shared" si="60"/>
        <v>-</v>
      </c>
      <c r="BU34" s="135" t="str">
        <f t="shared" si="61"/>
        <v>-</v>
      </c>
      <c r="BV34" s="135" t="str">
        <f t="shared" si="62"/>
        <v>-</v>
      </c>
      <c r="BW34" s="137" t="str">
        <f t="shared" si="63"/>
        <v>-</v>
      </c>
      <c r="BX34" s="117" t="str">
        <f t="shared" si="27"/>
        <v>-</v>
      </c>
      <c r="BY34" s="137">
        <f t="shared" si="48"/>
        <v>0</v>
      </c>
      <c r="BZ34" s="176" t="str">
        <f t="shared" si="28"/>
        <v>-</v>
      </c>
      <c r="CA34" s="151"/>
      <c r="CB34" s="139"/>
      <c r="CC34" s="166">
        <f t="shared" si="54"/>
        <v>2</v>
      </c>
      <c r="CD34" s="167" t="s">
        <v>6</v>
      </c>
      <c r="CE34" s="166">
        <v>2.2000000000000002</v>
      </c>
      <c r="CF34" s="140">
        <v>66</v>
      </c>
      <c r="CG34" s="168">
        <f t="shared" si="49"/>
        <v>2</v>
      </c>
      <c r="CH34" s="148">
        <v>85</v>
      </c>
      <c r="CI34" s="168">
        <f t="shared" si="50"/>
        <v>2</v>
      </c>
      <c r="CJ34" s="146">
        <v>65</v>
      </c>
      <c r="CK34" s="168">
        <f t="shared" si="71"/>
        <v>2</v>
      </c>
      <c r="CL34" s="140">
        <v>60</v>
      </c>
      <c r="CM34" s="168">
        <f t="shared" ref="CM34:CM55" si="75">CC34</f>
        <v>2</v>
      </c>
      <c r="CN34" s="142">
        <v>75</v>
      </c>
      <c r="CO34" s="168">
        <v>3</v>
      </c>
    </row>
    <row r="35" spans="1:93" ht="15" customHeight="1" x14ac:dyDescent="0.2">
      <c r="A35" s="194">
        <f t="shared" si="29"/>
        <v>28</v>
      </c>
      <c r="B35" s="122"/>
      <c r="C35" s="123"/>
      <c r="D35" s="124"/>
      <c r="E35" s="124"/>
      <c r="F35" s="104"/>
      <c r="G35" s="33" t="s">
        <v>16</v>
      </c>
      <c r="H35" s="125" t="str">
        <f t="shared" si="0"/>
        <v>?</v>
      </c>
      <c r="I35" s="126" t="str">
        <f t="shared" si="1"/>
        <v>-</v>
      </c>
      <c r="J35" s="126" t="str">
        <f t="shared" si="2"/>
        <v>-</v>
      </c>
      <c r="K35" s="184">
        <f t="shared" si="51"/>
        <v>4</v>
      </c>
      <c r="L35" s="128"/>
      <c r="M35" s="129"/>
      <c r="N35" s="128"/>
      <c r="O35" s="127">
        <f t="shared" si="3"/>
        <v>4</v>
      </c>
      <c r="P35" s="127">
        <f t="shared" si="4"/>
        <v>0</v>
      </c>
      <c r="Q35" s="130" t="str">
        <f t="shared" si="30"/>
        <v>-</v>
      </c>
      <c r="R35" s="126">
        <f t="shared" si="5"/>
        <v>0</v>
      </c>
      <c r="S35" s="126">
        <f t="shared" si="6"/>
        <v>0</v>
      </c>
      <c r="U35" s="131">
        <f t="shared" si="7"/>
        <v>30.5</v>
      </c>
      <c r="V35" s="131">
        <f t="shared" si="8"/>
        <v>30.5</v>
      </c>
      <c r="W35" s="131">
        <f t="shared" si="31"/>
        <v>61</v>
      </c>
      <c r="X35" s="132">
        <f t="shared" si="32"/>
        <v>30.5</v>
      </c>
      <c r="Y35" s="133"/>
      <c r="Z35" s="134">
        <f t="shared" si="9"/>
        <v>4</v>
      </c>
      <c r="AA35" s="135">
        <f t="shared" si="10"/>
        <v>0</v>
      </c>
      <c r="AB35" s="135">
        <f t="shared" si="11"/>
        <v>0</v>
      </c>
      <c r="AC35" s="136">
        <f t="shared" si="33"/>
        <v>0</v>
      </c>
      <c r="AD35" s="117"/>
      <c r="AE35" s="135">
        <f t="shared" si="34"/>
        <v>0</v>
      </c>
      <c r="AF35" s="135">
        <f t="shared" si="35"/>
        <v>0</v>
      </c>
      <c r="AG35" s="137">
        <f t="shared" si="12"/>
        <v>0</v>
      </c>
      <c r="AH35" s="117" t="str">
        <f t="shared" si="13"/>
        <v>-</v>
      </c>
      <c r="AI35" s="137">
        <f t="shared" si="14"/>
        <v>0</v>
      </c>
      <c r="AJ35" s="125" t="str">
        <f t="shared" si="15"/>
        <v>-</v>
      </c>
      <c r="AK35" s="126" t="str">
        <f t="shared" si="36"/>
        <v>-</v>
      </c>
      <c r="AL35" s="126" t="str">
        <f t="shared" si="37"/>
        <v>-</v>
      </c>
      <c r="AM35" s="183">
        <f t="shared" si="65"/>
        <v>7</v>
      </c>
      <c r="AN35" s="33"/>
      <c r="AO35" s="138"/>
      <c r="AP35" s="130">
        <f t="shared" si="64"/>
        <v>0</v>
      </c>
      <c r="AQ35" s="126">
        <f t="shared" si="72"/>
        <v>0</v>
      </c>
      <c r="AR35" s="126" t="str">
        <f t="shared" si="73"/>
        <v>-</v>
      </c>
      <c r="AS35" s="135" t="str">
        <f t="shared" si="66"/>
        <v>-</v>
      </c>
      <c r="AT35" s="135" t="str">
        <f t="shared" si="67"/>
        <v>-</v>
      </c>
      <c r="AU35" s="137" t="str">
        <f t="shared" si="74"/>
        <v>-</v>
      </c>
      <c r="AV35" s="117" t="str">
        <f t="shared" si="22"/>
        <v>-</v>
      </c>
      <c r="AW35" s="137" t="str">
        <f t="shared" si="55"/>
        <v>-</v>
      </c>
      <c r="AX35" s="125" t="str">
        <f t="shared" si="23"/>
        <v>-</v>
      </c>
      <c r="AY35" s="126" t="str">
        <f t="shared" si="56"/>
        <v>-</v>
      </c>
      <c r="AZ35" s="126" t="str">
        <f t="shared" si="57"/>
        <v>-</v>
      </c>
      <c r="BA35" s="183">
        <f t="shared" si="52"/>
        <v>7</v>
      </c>
      <c r="BB35" s="144"/>
      <c r="BC35" s="138"/>
      <c r="BD35" s="130">
        <f t="shared" si="39"/>
        <v>0</v>
      </c>
      <c r="BE35" s="126">
        <f t="shared" si="40"/>
        <v>0</v>
      </c>
      <c r="BF35" s="126" t="str">
        <f t="shared" si="41"/>
        <v>-</v>
      </c>
      <c r="BG35" s="135" t="str">
        <f t="shared" si="42"/>
        <v>-</v>
      </c>
      <c r="BH35" s="135" t="str">
        <f t="shared" si="43"/>
        <v>-</v>
      </c>
      <c r="BI35" s="137" t="str">
        <f t="shared" si="44"/>
        <v>-</v>
      </c>
      <c r="BJ35" s="117" t="str">
        <f t="shared" si="24"/>
        <v>-</v>
      </c>
      <c r="BK35" s="137" t="str">
        <f t="shared" si="45"/>
        <v>-</v>
      </c>
      <c r="BL35" s="125" t="str">
        <f t="shared" si="25"/>
        <v>-</v>
      </c>
      <c r="BM35" s="126" t="str">
        <f t="shared" si="46"/>
        <v>-</v>
      </c>
      <c r="BN35" s="126" t="str">
        <f t="shared" si="47"/>
        <v>-</v>
      </c>
      <c r="BO35" s="183">
        <f t="shared" si="53"/>
        <v>7</v>
      </c>
      <c r="BP35" s="144"/>
      <c r="BQ35" s="138"/>
      <c r="BR35" s="130">
        <f t="shared" si="58"/>
        <v>0</v>
      </c>
      <c r="BS35" s="126">
        <f t="shared" si="59"/>
        <v>0</v>
      </c>
      <c r="BT35" s="126" t="str">
        <f t="shared" si="60"/>
        <v>-</v>
      </c>
      <c r="BU35" s="135" t="str">
        <f t="shared" si="61"/>
        <v>-</v>
      </c>
      <c r="BV35" s="135" t="str">
        <f t="shared" si="62"/>
        <v>-</v>
      </c>
      <c r="BW35" s="137" t="str">
        <f t="shared" si="63"/>
        <v>-</v>
      </c>
      <c r="BX35" s="117" t="str">
        <f t="shared" si="27"/>
        <v>-</v>
      </c>
      <c r="BY35" s="137">
        <f t="shared" si="48"/>
        <v>0</v>
      </c>
      <c r="BZ35" s="176" t="str">
        <f t="shared" si="28"/>
        <v>-</v>
      </c>
      <c r="CA35" s="151"/>
      <c r="CB35" s="139"/>
      <c r="CC35" s="166">
        <f t="shared" si="54"/>
        <v>2.2000000000000002</v>
      </c>
      <c r="CD35" s="167" t="s">
        <v>6</v>
      </c>
      <c r="CE35" s="166">
        <v>2.4</v>
      </c>
      <c r="CF35" s="140">
        <v>72</v>
      </c>
      <c r="CG35" s="168">
        <f t="shared" si="49"/>
        <v>2.2000000000000002</v>
      </c>
      <c r="CH35" s="148">
        <v>93</v>
      </c>
      <c r="CI35" s="168">
        <f t="shared" si="50"/>
        <v>2.2000000000000002</v>
      </c>
      <c r="CJ35" s="146">
        <v>70</v>
      </c>
      <c r="CK35" s="168">
        <f t="shared" si="71"/>
        <v>2.2000000000000002</v>
      </c>
      <c r="CL35" s="140">
        <v>65</v>
      </c>
      <c r="CM35" s="168">
        <f t="shared" si="75"/>
        <v>2.2000000000000002</v>
      </c>
      <c r="CN35" s="142">
        <v>75</v>
      </c>
      <c r="CO35" s="168">
        <v>3</v>
      </c>
    </row>
    <row r="36" spans="1:93" ht="15" customHeight="1" x14ac:dyDescent="0.2">
      <c r="A36" s="194">
        <f t="shared" si="29"/>
        <v>29</v>
      </c>
      <c r="B36" s="122"/>
      <c r="C36" s="123"/>
      <c r="D36" s="124"/>
      <c r="E36" s="124"/>
      <c r="F36" s="104"/>
      <c r="G36" s="33" t="s">
        <v>16</v>
      </c>
      <c r="H36" s="125" t="str">
        <f t="shared" si="0"/>
        <v>?</v>
      </c>
      <c r="I36" s="126" t="str">
        <f t="shared" si="1"/>
        <v>-</v>
      </c>
      <c r="J36" s="126" t="str">
        <f t="shared" si="2"/>
        <v>-</v>
      </c>
      <c r="K36" s="184">
        <f t="shared" si="51"/>
        <v>4</v>
      </c>
      <c r="L36" s="128"/>
      <c r="M36" s="129"/>
      <c r="N36" s="128"/>
      <c r="O36" s="127">
        <f t="shared" si="3"/>
        <v>4</v>
      </c>
      <c r="P36" s="127">
        <f t="shared" si="4"/>
        <v>0</v>
      </c>
      <c r="Q36" s="130" t="str">
        <f t="shared" si="30"/>
        <v>-</v>
      </c>
      <c r="R36" s="126">
        <f t="shared" si="5"/>
        <v>0</v>
      </c>
      <c r="S36" s="126">
        <f t="shared" si="6"/>
        <v>0</v>
      </c>
      <c r="U36" s="131">
        <f t="shared" si="7"/>
        <v>30.5</v>
      </c>
      <c r="V36" s="131">
        <f t="shared" si="8"/>
        <v>30.5</v>
      </c>
      <c r="W36" s="131">
        <f t="shared" si="31"/>
        <v>61</v>
      </c>
      <c r="X36" s="132">
        <f t="shared" si="32"/>
        <v>30.5</v>
      </c>
      <c r="Y36" s="133"/>
      <c r="Z36" s="134">
        <f t="shared" si="9"/>
        <v>4</v>
      </c>
      <c r="AA36" s="135">
        <f t="shared" si="10"/>
        <v>0</v>
      </c>
      <c r="AB36" s="135">
        <f t="shared" si="11"/>
        <v>0</v>
      </c>
      <c r="AC36" s="136">
        <f t="shared" si="33"/>
        <v>0</v>
      </c>
      <c r="AD36" s="117"/>
      <c r="AE36" s="135">
        <f t="shared" si="34"/>
        <v>0</v>
      </c>
      <c r="AF36" s="135">
        <f t="shared" si="35"/>
        <v>0</v>
      </c>
      <c r="AG36" s="137">
        <f t="shared" si="12"/>
        <v>0</v>
      </c>
      <c r="AH36" s="117" t="str">
        <f t="shared" si="13"/>
        <v>-</v>
      </c>
      <c r="AI36" s="137">
        <f t="shared" si="14"/>
        <v>0</v>
      </c>
      <c r="AJ36" s="125" t="str">
        <f t="shared" si="15"/>
        <v>-</v>
      </c>
      <c r="AK36" s="126" t="str">
        <f t="shared" si="36"/>
        <v>-</v>
      </c>
      <c r="AL36" s="126" t="str">
        <f t="shared" si="37"/>
        <v>-</v>
      </c>
      <c r="AM36" s="183">
        <f t="shared" si="65"/>
        <v>7</v>
      </c>
      <c r="AN36" s="33"/>
      <c r="AO36" s="138"/>
      <c r="AP36" s="130">
        <f t="shared" si="64"/>
        <v>0</v>
      </c>
      <c r="AQ36" s="126">
        <f t="shared" si="72"/>
        <v>0</v>
      </c>
      <c r="AR36" s="126" t="str">
        <f t="shared" si="73"/>
        <v>-</v>
      </c>
      <c r="AS36" s="135" t="str">
        <f t="shared" si="66"/>
        <v>-</v>
      </c>
      <c r="AT36" s="135" t="str">
        <f t="shared" si="67"/>
        <v>-</v>
      </c>
      <c r="AU36" s="137" t="str">
        <f t="shared" si="74"/>
        <v>-</v>
      </c>
      <c r="AV36" s="117" t="str">
        <f t="shared" si="22"/>
        <v>-</v>
      </c>
      <c r="AW36" s="137" t="str">
        <f t="shared" si="55"/>
        <v>-</v>
      </c>
      <c r="AX36" s="125" t="str">
        <f t="shared" si="23"/>
        <v>-</v>
      </c>
      <c r="AY36" s="126" t="str">
        <f t="shared" si="56"/>
        <v>-</v>
      </c>
      <c r="AZ36" s="126" t="str">
        <f t="shared" si="57"/>
        <v>-</v>
      </c>
      <c r="BA36" s="183">
        <f t="shared" si="52"/>
        <v>7</v>
      </c>
      <c r="BB36" s="144"/>
      <c r="BC36" s="138"/>
      <c r="BD36" s="130">
        <f t="shared" si="39"/>
        <v>0</v>
      </c>
      <c r="BE36" s="126">
        <f t="shared" si="40"/>
        <v>0</v>
      </c>
      <c r="BF36" s="126" t="str">
        <f t="shared" si="41"/>
        <v>-</v>
      </c>
      <c r="BG36" s="135" t="str">
        <f t="shared" si="42"/>
        <v>-</v>
      </c>
      <c r="BH36" s="135" t="str">
        <f t="shared" si="43"/>
        <v>-</v>
      </c>
      <c r="BI36" s="137" t="str">
        <f t="shared" si="44"/>
        <v>-</v>
      </c>
      <c r="BJ36" s="117" t="str">
        <f t="shared" si="24"/>
        <v>-</v>
      </c>
      <c r="BK36" s="137" t="str">
        <f t="shared" si="45"/>
        <v>-</v>
      </c>
      <c r="BL36" s="125" t="str">
        <f t="shared" si="25"/>
        <v>-</v>
      </c>
      <c r="BM36" s="126" t="str">
        <f t="shared" si="46"/>
        <v>-</v>
      </c>
      <c r="BN36" s="126" t="str">
        <f t="shared" si="47"/>
        <v>-</v>
      </c>
      <c r="BO36" s="183">
        <f t="shared" si="53"/>
        <v>7</v>
      </c>
      <c r="BP36" s="144"/>
      <c r="BQ36" s="138"/>
      <c r="BR36" s="130">
        <f t="shared" si="58"/>
        <v>0</v>
      </c>
      <c r="BS36" s="126">
        <f t="shared" si="59"/>
        <v>0</v>
      </c>
      <c r="BT36" s="126" t="str">
        <f t="shared" si="60"/>
        <v>-</v>
      </c>
      <c r="BU36" s="135" t="str">
        <f t="shared" si="61"/>
        <v>-</v>
      </c>
      <c r="BV36" s="135" t="str">
        <f t="shared" si="62"/>
        <v>-</v>
      </c>
      <c r="BW36" s="137" t="str">
        <f t="shared" si="63"/>
        <v>-</v>
      </c>
      <c r="BX36" s="117" t="str">
        <f t="shared" si="27"/>
        <v>-</v>
      </c>
      <c r="BY36" s="137">
        <f t="shared" si="48"/>
        <v>0</v>
      </c>
      <c r="BZ36" s="176" t="str">
        <f t="shared" si="28"/>
        <v>-</v>
      </c>
      <c r="CA36" s="151"/>
      <c r="CB36" s="139"/>
      <c r="CC36" s="166">
        <f t="shared" si="54"/>
        <v>2.4</v>
      </c>
      <c r="CD36" s="167" t="s">
        <v>6</v>
      </c>
      <c r="CE36" s="166">
        <v>2.6</v>
      </c>
      <c r="CF36" s="140">
        <v>77</v>
      </c>
      <c r="CG36" s="168">
        <f t="shared" si="49"/>
        <v>2.4</v>
      </c>
      <c r="CH36" s="148">
        <v>101</v>
      </c>
      <c r="CI36" s="168">
        <f t="shared" si="50"/>
        <v>2.4</v>
      </c>
      <c r="CJ36" s="147">
        <v>78</v>
      </c>
      <c r="CK36" s="168">
        <f t="shared" si="71"/>
        <v>2.4</v>
      </c>
      <c r="CL36" s="140">
        <v>70</v>
      </c>
      <c r="CM36" s="168">
        <f t="shared" si="75"/>
        <v>2.4</v>
      </c>
      <c r="CN36" s="142">
        <v>75</v>
      </c>
      <c r="CO36" s="168">
        <v>3</v>
      </c>
    </row>
    <row r="37" spans="1:93" ht="15" customHeight="1" x14ac:dyDescent="0.2">
      <c r="A37" s="194">
        <f t="shared" si="29"/>
        <v>30</v>
      </c>
      <c r="B37" s="122"/>
      <c r="C37" s="123"/>
      <c r="D37" s="124"/>
      <c r="E37" s="124"/>
      <c r="F37" s="104"/>
      <c r="G37" s="33" t="s">
        <v>16</v>
      </c>
      <c r="H37" s="125" t="str">
        <f t="shared" si="0"/>
        <v>?</v>
      </c>
      <c r="I37" s="126" t="str">
        <f t="shared" si="1"/>
        <v>-</v>
      </c>
      <c r="J37" s="126" t="str">
        <f t="shared" si="2"/>
        <v>-</v>
      </c>
      <c r="K37" s="184">
        <f t="shared" si="51"/>
        <v>4</v>
      </c>
      <c r="L37" s="128"/>
      <c r="M37" s="129"/>
      <c r="N37" s="128"/>
      <c r="O37" s="127">
        <f t="shared" si="3"/>
        <v>4</v>
      </c>
      <c r="P37" s="127">
        <f t="shared" si="4"/>
        <v>0</v>
      </c>
      <c r="Q37" s="130" t="str">
        <f t="shared" si="30"/>
        <v>-</v>
      </c>
      <c r="R37" s="126">
        <f t="shared" si="5"/>
        <v>0</v>
      </c>
      <c r="S37" s="126">
        <f t="shared" si="6"/>
        <v>0</v>
      </c>
      <c r="U37" s="131">
        <f t="shared" si="7"/>
        <v>30.5</v>
      </c>
      <c r="V37" s="131">
        <f t="shared" si="8"/>
        <v>30.5</v>
      </c>
      <c r="W37" s="131">
        <f t="shared" si="31"/>
        <v>61</v>
      </c>
      <c r="X37" s="132">
        <f t="shared" si="32"/>
        <v>30.5</v>
      </c>
      <c r="Y37" s="133"/>
      <c r="Z37" s="134">
        <f t="shared" si="9"/>
        <v>4</v>
      </c>
      <c r="AA37" s="135">
        <f t="shared" si="10"/>
        <v>0</v>
      </c>
      <c r="AB37" s="135">
        <f t="shared" si="11"/>
        <v>0</v>
      </c>
      <c r="AC37" s="136">
        <f t="shared" si="33"/>
        <v>0</v>
      </c>
      <c r="AD37" s="117"/>
      <c r="AE37" s="135">
        <f t="shared" si="34"/>
        <v>0</v>
      </c>
      <c r="AF37" s="135">
        <f t="shared" si="35"/>
        <v>0</v>
      </c>
      <c r="AG37" s="137">
        <f t="shared" si="12"/>
        <v>0</v>
      </c>
      <c r="AH37" s="117" t="str">
        <f t="shared" si="13"/>
        <v>-</v>
      </c>
      <c r="AI37" s="137">
        <f t="shared" si="14"/>
        <v>0</v>
      </c>
      <c r="AJ37" s="125" t="str">
        <f t="shared" si="15"/>
        <v>-</v>
      </c>
      <c r="AK37" s="126" t="str">
        <f t="shared" si="36"/>
        <v>-</v>
      </c>
      <c r="AL37" s="126" t="str">
        <f t="shared" si="37"/>
        <v>-</v>
      </c>
      <c r="AM37" s="183">
        <f t="shared" si="65"/>
        <v>7</v>
      </c>
      <c r="AN37" s="33"/>
      <c r="AO37" s="138"/>
      <c r="AP37" s="130">
        <f t="shared" si="64"/>
        <v>0</v>
      </c>
      <c r="AQ37" s="126">
        <f t="shared" si="72"/>
        <v>0</v>
      </c>
      <c r="AR37" s="126" t="str">
        <f t="shared" si="73"/>
        <v>-</v>
      </c>
      <c r="AS37" s="135" t="str">
        <f t="shared" si="66"/>
        <v>-</v>
      </c>
      <c r="AT37" s="135" t="str">
        <f t="shared" si="67"/>
        <v>-</v>
      </c>
      <c r="AU37" s="137" t="str">
        <f t="shared" si="74"/>
        <v>-</v>
      </c>
      <c r="AV37" s="117" t="str">
        <f t="shared" si="22"/>
        <v>-</v>
      </c>
      <c r="AW37" s="137" t="str">
        <f t="shared" si="55"/>
        <v>-</v>
      </c>
      <c r="AX37" s="125" t="str">
        <f t="shared" si="23"/>
        <v>-</v>
      </c>
      <c r="AY37" s="126" t="str">
        <f t="shared" si="56"/>
        <v>-</v>
      </c>
      <c r="AZ37" s="126" t="str">
        <f t="shared" si="57"/>
        <v>-</v>
      </c>
      <c r="BA37" s="183">
        <f t="shared" si="52"/>
        <v>7</v>
      </c>
      <c r="BB37" s="144"/>
      <c r="BC37" s="138"/>
      <c r="BD37" s="130">
        <f t="shared" si="39"/>
        <v>0</v>
      </c>
      <c r="BE37" s="126">
        <f t="shared" si="40"/>
        <v>0</v>
      </c>
      <c r="BF37" s="126" t="str">
        <f t="shared" si="41"/>
        <v>-</v>
      </c>
      <c r="BG37" s="135" t="str">
        <f t="shared" si="42"/>
        <v>-</v>
      </c>
      <c r="BH37" s="135" t="str">
        <f t="shared" si="43"/>
        <v>-</v>
      </c>
      <c r="BI37" s="137" t="str">
        <f t="shared" si="44"/>
        <v>-</v>
      </c>
      <c r="BJ37" s="117" t="str">
        <f t="shared" si="24"/>
        <v>-</v>
      </c>
      <c r="BK37" s="137" t="str">
        <f t="shared" si="45"/>
        <v>-</v>
      </c>
      <c r="BL37" s="125" t="str">
        <f t="shared" si="25"/>
        <v>-</v>
      </c>
      <c r="BM37" s="126" t="str">
        <f t="shared" si="46"/>
        <v>-</v>
      </c>
      <c r="BN37" s="126" t="str">
        <f t="shared" si="47"/>
        <v>-</v>
      </c>
      <c r="BO37" s="183">
        <f t="shared" si="53"/>
        <v>7</v>
      </c>
      <c r="BP37" s="144"/>
      <c r="BQ37" s="138"/>
      <c r="BR37" s="130">
        <f t="shared" si="58"/>
        <v>0</v>
      </c>
      <c r="BS37" s="126">
        <f t="shared" si="59"/>
        <v>0</v>
      </c>
      <c r="BT37" s="126" t="str">
        <f t="shared" si="60"/>
        <v>-</v>
      </c>
      <c r="BU37" s="135" t="str">
        <f t="shared" si="61"/>
        <v>-</v>
      </c>
      <c r="BV37" s="135" t="str">
        <f t="shared" si="62"/>
        <v>-</v>
      </c>
      <c r="BW37" s="137" t="str">
        <f t="shared" si="63"/>
        <v>-</v>
      </c>
      <c r="BX37" s="117" t="str">
        <f t="shared" si="27"/>
        <v>-</v>
      </c>
      <c r="BY37" s="137">
        <f t="shared" si="48"/>
        <v>0</v>
      </c>
      <c r="BZ37" s="176" t="str">
        <f t="shared" si="28"/>
        <v>-</v>
      </c>
      <c r="CA37" s="151"/>
      <c r="CB37" s="139"/>
      <c r="CC37" s="166">
        <f t="shared" si="54"/>
        <v>2.6</v>
      </c>
      <c r="CD37" s="167" t="s">
        <v>6</v>
      </c>
      <c r="CE37" s="166">
        <v>2.8</v>
      </c>
      <c r="CF37" s="140">
        <v>83</v>
      </c>
      <c r="CG37" s="168">
        <f t="shared" si="49"/>
        <v>2.6</v>
      </c>
      <c r="CH37" s="169">
        <v>109</v>
      </c>
      <c r="CI37" s="168">
        <f t="shared" si="50"/>
        <v>2.6</v>
      </c>
      <c r="CJ37" s="147">
        <v>84</v>
      </c>
      <c r="CK37" s="168">
        <f t="shared" si="71"/>
        <v>2.6</v>
      </c>
      <c r="CL37" s="140">
        <v>75</v>
      </c>
      <c r="CM37" s="168">
        <f t="shared" si="75"/>
        <v>2.6</v>
      </c>
      <c r="CN37" s="142">
        <v>75</v>
      </c>
      <c r="CO37" s="168">
        <v>3</v>
      </c>
    </row>
    <row r="38" spans="1:93" ht="15" customHeight="1" x14ac:dyDescent="0.2">
      <c r="A38" s="194">
        <f t="shared" si="29"/>
        <v>31</v>
      </c>
      <c r="B38" s="122"/>
      <c r="C38" s="123"/>
      <c r="D38" s="124"/>
      <c r="E38" s="124"/>
      <c r="F38" s="104"/>
      <c r="G38" s="33" t="s">
        <v>16</v>
      </c>
      <c r="H38" s="125" t="str">
        <f t="shared" si="0"/>
        <v>?</v>
      </c>
      <c r="I38" s="126" t="str">
        <f t="shared" si="1"/>
        <v>-</v>
      </c>
      <c r="J38" s="126" t="str">
        <f t="shared" si="2"/>
        <v>-</v>
      </c>
      <c r="K38" s="184">
        <f t="shared" si="51"/>
        <v>4</v>
      </c>
      <c r="L38" s="128"/>
      <c r="M38" s="129"/>
      <c r="N38" s="128"/>
      <c r="O38" s="127">
        <f t="shared" si="3"/>
        <v>4</v>
      </c>
      <c r="P38" s="127">
        <f t="shared" si="4"/>
        <v>0</v>
      </c>
      <c r="Q38" s="130" t="str">
        <f t="shared" si="30"/>
        <v>-</v>
      </c>
      <c r="R38" s="126">
        <f t="shared" si="5"/>
        <v>0</v>
      </c>
      <c r="S38" s="126">
        <f t="shared" si="6"/>
        <v>0</v>
      </c>
      <c r="U38" s="131">
        <f t="shared" si="7"/>
        <v>30.5</v>
      </c>
      <c r="V38" s="131">
        <f t="shared" si="8"/>
        <v>30.5</v>
      </c>
      <c r="W38" s="131">
        <f t="shared" si="31"/>
        <v>61</v>
      </c>
      <c r="X38" s="132">
        <f t="shared" si="32"/>
        <v>30.5</v>
      </c>
      <c r="Y38" s="133"/>
      <c r="Z38" s="134">
        <f t="shared" si="9"/>
        <v>4</v>
      </c>
      <c r="AA38" s="135">
        <f t="shared" si="10"/>
        <v>0</v>
      </c>
      <c r="AB38" s="135">
        <f t="shared" si="11"/>
        <v>0</v>
      </c>
      <c r="AC38" s="136">
        <f t="shared" si="33"/>
        <v>0</v>
      </c>
      <c r="AD38" s="117"/>
      <c r="AE38" s="135">
        <f t="shared" si="34"/>
        <v>0</v>
      </c>
      <c r="AF38" s="135">
        <f t="shared" si="35"/>
        <v>0</v>
      </c>
      <c r="AG38" s="137">
        <f t="shared" si="12"/>
        <v>0</v>
      </c>
      <c r="AH38" s="117" t="str">
        <f t="shared" si="13"/>
        <v>-</v>
      </c>
      <c r="AI38" s="137">
        <f t="shared" si="14"/>
        <v>0</v>
      </c>
      <c r="AJ38" s="125" t="str">
        <f t="shared" si="15"/>
        <v>-</v>
      </c>
      <c r="AK38" s="126" t="str">
        <f t="shared" si="36"/>
        <v>-</v>
      </c>
      <c r="AL38" s="126" t="str">
        <f t="shared" si="37"/>
        <v>-</v>
      </c>
      <c r="AM38" s="183">
        <f t="shared" si="65"/>
        <v>7</v>
      </c>
      <c r="AN38" s="33"/>
      <c r="AO38" s="138"/>
      <c r="AP38" s="130">
        <f t="shared" si="64"/>
        <v>0</v>
      </c>
      <c r="AQ38" s="126">
        <f t="shared" si="72"/>
        <v>0</v>
      </c>
      <c r="AR38" s="126" t="str">
        <f t="shared" si="73"/>
        <v>-</v>
      </c>
      <c r="AS38" s="135" t="str">
        <f t="shared" si="66"/>
        <v>-</v>
      </c>
      <c r="AT38" s="135" t="str">
        <f t="shared" si="67"/>
        <v>-</v>
      </c>
      <c r="AU38" s="137" t="str">
        <f t="shared" si="74"/>
        <v>-</v>
      </c>
      <c r="AV38" s="117" t="str">
        <f t="shared" si="22"/>
        <v>-</v>
      </c>
      <c r="AW38" s="137" t="str">
        <f t="shared" si="55"/>
        <v>-</v>
      </c>
      <c r="AX38" s="125" t="str">
        <f t="shared" si="23"/>
        <v>-</v>
      </c>
      <c r="AY38" s="126" t="str">
        <f t="shared" si="56"/>
        <v>-</v>
      </c>
      <c r="AZ38" s="126" t="str">
        <f t="shared" si="57"/>
        <v>-</v>
      </c>
      <c r="BA38" s="183">
        <f t="shared" si="52"/>
        <v>7</v>
      </c>
      <c r="BB38" s="144"/>
      <c r="BC38" s="138"/>
      <c r="BD38" s="130">
        <f t="shared" si="39"/>
        <v>0</v>
      </c>
      <c r="BE38" s="126">
        <f t="shared" si="40"/>
        <v>0</v>
      </c>
      <c r="BF38" s="126" t="str">
        <f t="shared" si="41"/>
        <v>-</v>
      </c>
      <c r="BG38" s="135" t="str">
        <f t="shared" si="42"/>
        <v>-</v>
      </c>
      <c r="BH38" s="135" t="str">
        <f t="shared" si="43"/>
        <v>-</v>
      </c>
      <c r="BI38" s="137" t="str">
        <f t="shared" si="44"/>
        <v>-</v>
      </c>
      <c r="BJ38" s="117" t="str">
        <f t="shared" si="24"/>
        <v>-</v>
      </c>
      <c r="BK38" s="137" t="str">
        <f t="shared" si="45"/>
        <v>-</v>
      </c>
      <c r="BL38" s="125" t="str">
        <f t="shared" si="25"/>
        <v>-</v>
      </c>
      <c r="BM38" s="126" t="str">
        <f t="shared" si="46"/>
        <v>-</v>
      </c>
      <c r="BN38" s="126" t="str">
        <f t="shared" si="47"/>
        <v>-</v>
      </c>
      <c r="BO38" s="183">
        <f t="shared" si="53"/>
        <v>7</v>
      </c>
      <c r="BP38" s="144"/>
      <c r="BQ38" s="138"/>
      <c r="BR38" s="130">
        <f t="shared" si="58"/>
        <v>0</v>
      </c>
      <c r="BS38" s="126">
        <f t="shared" si="59"/>
        <v>0</v>
      </c>
      <c r="BT38" s="126" t="str">
        <f t="shared" si="60"/>
        <v>-</v>
      </c>
      <c r="BU38" s="135" t="str">
        <f t="shared" si="61"/>
        <v>-</v>
      </c>
      <c r="BV38" s="135" t="str">
        <f t="shared" si="62"/>
        <v>-</v>
      </c>
      <c r="BW38" s="137" t="str">
        <f t="shared" si="63"/>
        <v>-</v>
      </c>
      <c r="BX38" s="117" t="str">
        <f t="shared" si="27"/>
        <v>-</v>
      </c>
      <c r="BY38" s="137">
        <f t="shared" si="48"/>
        <v>0</v>
      </c>
      <c r="BZ38" s="176" t="str">
        <f t="shared" si="28"/>
        <v>-</v>
      </c>
      <c r="CA38" s="151"/>
      <c r="CB38" s="139"/>
      <c r="CC38" s="166">
        <f t="shared" si="54"/>
        <v>2.8</v>
      </c>
      <c r="CD38" s="167" t="s">
        <v>6</v>
      </c>
      <c r="CE38" s="166">
        <v>3</v>
      </c>
      <c r="CF38" s="140">
        <v>87</v>
      </c>
      <c r="CG38" s="168">
        <f t="shared" si="49"/>
        <v>2.8</v>
      </c>
      <c r="CH38" s="169">
        <v>117</v>
      </c>
      <c r="CI38" s="168">
        <f t="shared" si="50"/>
        <v>2.8</v>
      </c>
      <c r="CJ38" s="147">
        <v>90</v>
      </c>
      <c r="CK38" s="168">
        <f t="shared" si="71"/>
        <v>2.8</v>
      </c>
      <c r="CL38" s="140">
        <v>79</v>
      </c>
      <c r="CM38" s="168">
        <f t="shared" si="75"/>
        <v>2.8</v>
      </c>
      <c r="CN38" s="149">
        <v>75</v>
      </c>
      <c r="CO38" s="168">
        <v>3</v>
      </c>
    </row>
    <row r="39" spans="1:93" ht="15" customHeight="1" x14ac:dyDescent="0.2">
      <c r="A39" s="194">
        <f t="shared" si="29"/>
        <v>32</v>
      </c>
      <c r="B39" s="122"/>
      <c r="C39" s="123"/>
      <c r="D39" s="124"/>
      <c r="E39" s="124"/>
      <c r="F39" s="104"/>
      <c r="G39" s="33" t="s">
        <v>16</v>
      </c>
      <c r="H39" s="125" t="str">
        <f t="shared" si="0"/>
        <v>?</v>
      </c>
      <c r="I39" s="126" t="str">
        <f t="shared" si="1"/>
        <v>-</v>
      </c>
      <c r="J39" s="126" t="str">
        <f t="shared" si="2"/>
        <v>-</v>
      </c>
      <c r="K39" s="184">
        <f t="shared" si="51"/>
        <v>4</v>
      </c>
      <c r="L39" s="128"/>
      <c r="M39" s="129"/>
      <c r="N39" s="128"/>
      <c r="O39" s="127">
        <f t="shared" si="3"/>
        <v>4</v>
      </c>
      <c r="P39" s="127">
        <f t="shared" si="4"/>
        <v>0</v>
      </c>
      <c r="Q39" s="130" t="str">
        <f t="shared" si="30"/>
        <v>-</v>
      </c>
      <c r="R39" s="126">
        <f t="shared" si="5"/>
        <v>0</v>
      </c>
      <c r="S39" s="126">
        <f t="shared" si="6"/>
        <v>0</v>
      </c>
      <c r="U39" s="131">
        <f t="shared" si="7"/>
        <v>30.5</v>
      </c>
      <c r="V39" s="131">
        <f t="shared" si="8"/>
        <v>30.5</v>
      </c>
      <c r="W39" s="131">
        <f t="shared" si="31"/>
        <v>61</v>
      </c>
      <c r="X39" s="132">
        <f t="shared" si="32"/>
        <v>30.5</v>
      </c>
      <c r="Y39" s="133"/>
      <c r="Z39" s="134">
        <f t="shared" si="9"/>
        <v>4</v>
      </c>
      <c r="AA39" s="135">
        <f t="shared" si="10"/>
        <v>0</v>
      </c>
      <c r="AB39" s="135">
        <f t="shared" si="11"/>
        <v>0</v>
      </c>
      <c r="AC39" s="136">
        <f t="shared" si="33"/>
        <v>0</v>
      </c>
      <c r="AD39" s="117"/>
      <c r="AE39" s="135">
        <f t="shared" si="34"/>
        <v>0</v>
      </c>
      <c r="AF39" s="135">
        <f t="shared" si="35"/>
        <v>0</v>
      </c>
      <c r="AG39" s="137">
        <f t="shared" si="12"/>
        <v>0</v>
      </c>
      <c r="AH39" s="117" t="str">
        <f t="shared" si="13"/>
        <v>-</v>
      </c>
      <c r="AI39" s="137">
        <f t="shared" si="14"/>
        <v>0</v>
      </c>
      <c r="AJ39" s="125" t="str">
        <f t="shared" si="15"/>
        <v>-</v>
      </c>
      <c r="AK39" s="126" t="str">
        <f t="shared" si="36"/>
        <v>-</v>
      </c>
      <c r="AL39" s="126" t="str">
        <f t="shared" si="37"/>
        <v>-</v>
      </c>
      <c r="AM39" s="183">
        <f t="shared" si="65"/>
        <v>7</v>
      </c>
      <c r="AN39" s="33"/>
      <c r="AO39" s="138"/>
      <c r="AP39" s="130">
        <f t="shared" si="64"/>
        <v>0</v>
      </c>
      <c r="AQ39" s="126">
        <f t="shared" si="72"/>
        <v>0</v>
      </c>
      <c r="AR39" s="126" t="str">
        <f t="shared" si="73"/>
        <v>-</v>
      </c>
      <c r="AS39" s="135" t="str">
        <f t="shared" si="66"/>
        <v>-</v>
      </c>
      <c r="AT39" s="135" t="str">
        <f t="shared" si="67"/>
        <v>-</v>
      </c>
      <c r="AU39" s="137" t="str">
        <f t="shared" si="74"/>
        <v>-</v>
      </c>
      <c r="AV39" s="117" t="str">
        <f t="shared" si="22"/>
        <v>-</v>
      </c>
      <c r="AW39" s="137" t="str">
        <f t="shared" si="55"/>
        <v>-</v>
      </c>
      <c r="AX39" s="125" t="str">
        <f t="shared" si="23"/>
        <v>-</v>
      </c>
      <c r="AY39" s="126" t="str">
        <f t="shared" si="56"/>
        <v>-</v>
      </c>
      <c r="AZ39" s="126" t="str">
        <f t="shared" si="57"/>
        <v>-</v>
      </c>
      <c r="BA39" s="183">
        <f t="shared" si="52"/>
        <v>7</v>
      </c>
      <c r="BB39" s="144"/>
      <c r="BC39" s="138"/>
      <c r="BD39" s="130">
        <f t="shared" si="39"/>
        <v>0</v>
      </c>
      <c r="BE39" s="126">
        <f t="shared" si="40"/>
        <v>0</v>
      </c>
      <c r="BF39" s="126" t="str">
        <f t="shared" si="41"/>
        <v>-</v>
      </c>
      <c r="BG39" s="135" t="str">
        <f t="shared" si="42"/>
        <v>-</v>
      </c>
      <c r="BH39" s="135" t="str">
        <f t="shared" si="43"/>
        <v>-</v>
      </c>
      <c r="BI39" s="137" t="str">
        <f t="shared" si="44"/>
        <v>-</v>
      </c>
      <c r="BJ39" s="117" t="str">
        <f t="shared" si="24"/>
        <v>-</v>
      </c>
      <c r="BK39" s="137" t="str">
        <f t="shared" si="45"/>
        <v>-</v>
      </c>
      <c r="BL39" s="125" t="str">
        <f t="shared" si="25"/>
        <v>-</v>
      </c>
      <c r="BM39" s="126" t="str">
        <f t="shared" si="46"/>
        <v>-</v>
      </c>
      <c r="BN39" s="126" t="str">
        <f t="shared" si="47"/>
        <v>-</v>
      </c>
      <c r="BO39" s="183">
        <f t="shared" si="53"/>
        <v>7</v>
      </c>
      <c r="BP39" s="144"/>
      <c r="BQ39" s="138"/>
      <c r="BR39" s="130">
        <f t="shared" si="58"/>
        <v>0</v>
      </c>
      <c r="BS39" s="126">
        <f t="shared" si="59"/>
        <v>0</v>
      </c>
      <c r="BT39" s="126" t="str">
        <f t="shared" si="60"/>
        <v>-</v>
      </c>
      <c r="BU39" s="135" t="str">
        <f t="shared" si="61"/>
        <v>-</v>
      </c>
      <c r="BV39" s="135" t="str">
        <f t="shared" si="62"/>
        <v>-</v>
      </c>
      <c r="BW39" s="137" t="str">
        <f t="shared" si="63"/>
        <v>-</v>
      </c>
      <c r="BX39" s="117" t="str">
        <f t="shared" si="27"/>
        <v>-</v>
      </c>
      <c r="BY39" s="137">
        <f t="shared" si="48"/>
        <v>0</v>
      </c>
      <c r="BZ39" s="176" t="str">
        <f t="shared" si="28"/>
        <v>-</v>
      </c>
      <c r="CA39" s="151"/>
      <c r="CB39" s="139"/>
      <c r="CC39" s="166">
        <f t="shared" si="54"/>
        <v>3</v>
      </c>
      <c r="CD39" s="167" t="s">
        <v>6</v>
      </c>
      <c r="CE39" s="166">
        <v>3.2</v>
      </c>
      <c r="CF39" s="140">
        <v>92</v>
      </c>
      <c r="CG39" s="168">
        <f t="shared" si="49"/>
        <v>3</v>
      </c>
      <c r="CH39" s="169">
        <v>125</v>
      </c>
      <c r="CI39" s="168">
        <f t="shared" si="50"/>
        <v>3</v>
      </c>
      <c r="CJ39" s="147">
        <v>96</v>
      </c>
      <c r="CK39" s="168">
        <f t="shared" si="71"/>
        <v>3</v>
      </c>
      <c r="CL39" s="140">
        <v>84</v>
      </c>
      <c r="CM39" s="168">
        <f t="shared" si="75"/>
        <v>3</v>
      </c>
      <c r="CN39" s="150">
        <v>75</v>
      </c>
      <c r="CO39" s="168">
        <f t="shared" ref="CO39:CO55" si="76">CC39</f>
        <v>3</v>
      </c>
    </row>
    <row r="40" spans="1:93" ht="15" customHeight="1" x14ac:dyDescent="0.2">
      <c r="A40" s="194">
        <f t="shared" si="29"/>
        <v>33</v>
      </c>
      <c r="B40" s="122"/>
      <c r="C40" s="123"/>
      <c r="D40" s="124"/>
      <c r="E40" s="124"/>
      <c r="F40" s="104"/>
      <c r="G40" s="33" t="s">
        <v>16</v>
      </c>
      <c r="H40" s="125" t="str">
        <f t="shared" ref="H40:H67" si="77">IF(ISBLANK($E$1),"?",IF(ISNUMBER(F40),VLOOKUP(F40,$CC$8:$CO$58,VLOOKUP($E$1,$CC$1:$CG$4,4),TRUE),"?"))</f>
        <v>?</v>
      </c>
      <c r="I40" s="126" t="str">
        <f t="shared" ref="I40:I67" si="78">IF(F40=0,"-",VLOOKUP(F40,$CC$8:$CO$40,5))</f>
        <v>-</v>
      </c>
      <c r="J40" s="126" t="str">
        <f t="shared" ref="J40:J67" si="79">IF(F40=0,"-",VLOOKUP(F40,$CC$8:$CO$58,3,TRUE))</f>
        <v>-</v>
      </c>
      <c r="K40" s="184">
        <f t="shared" si="51"/>
        <v>4</v>
      </c>
      <c r="L40" s="128"/>
      <c r="M40" s="129"/>
      <c r="N40" s="128"/>
      <c r="O40" s="127">
        <f t="shared" ref="O40:O67" si="80">IF(ISBLANK(K40),0,K40)</f>
        <v>4</v>
      </c>
      <c r="P40" s="127">
        <f t="shared" ref="P40:P67" si="81">IF(ISBLANK(L40),0,L40)</f>
        <v>0</v>
      </c>
      <c r="Q40" s="130" t="str">
        <f t="shared" si="30"/>
        <v>-</v>
      </c>
      <c r="R40" s="126">
        <f t="shared" ref="R40:R67" si="82">IF(ISNUMBER(H40),IF(O40&gt;0,M40/(H40*O40)%,0),0)</f>
        <v>0</v>
      </c>
      <c r="S40" s="126">
        <f t="shared" ref="S40:S67" si="83">IF(N40&gt;0,IF(ISNUMBER(J40),(M40/N40)/J40%,0),0)</f>
        <v>0</v>
      </c>
      <c r="U40" s="131">
        <f t="shared" ref="U40:U67" si="84">RANK(P40,$P$8:$P$67,0)+(COUNT($P$8:$P$67)+1-RANK(P40,$P$8:$P$67,0)-RANK(P40,$P$8:$P$67,1))/2</f>
        <v>30.5</v>
      </c>
      <c r="V40" s="131">
        <f t="shared" ref="V40:V67" si="85">RANK(R40,$R$8:$R$67,0)+(COUNT($R$8:$R$67)+1-RANK(R40,$R$8:$R$67,0)-RANK(R40,$R$8:$R$67,1))/2</f>
        <v>30.5</v>
      </c>
      <c r="W40" s="131">
        <f t="shared" si="31"/>
        <v>61</v>
      </c>
      <c r="X40" s="132">
        <f t="shared" si="32"/>
        <v>30.5</v>
      </c>
      <c r="Y40" s="133"/>
      <c r="Z40" s="134">
        <f t="shared" ref="Z40:Z67" si="86">(IF(LEFT(G40,1)="J",4,0))</f>
        <v>4</v>
      </c>
      <c r="AA40" s="135">
        <f t="shared" ref="AA40:AA67" si="87">IF(ISNUMBER(H40),Z40*H40,0)</f>
        <v>0</v>
      </c>
      <c r="AB40" s="135">
        <f t="shared" ref="AB40:AB67" si="88">IF(LEFT(I40,1)="N",0,IF(ISNUMBER(J40),ROUNDDOWN(AA40/I40,0),0))</f>
        <v>0</v>
      </c>
      <c r="AC40" s="136">
        <f t="shared" si="33"/>
        <v>0</v>
      </c>
      <c r="AD40" s="117"/>
      <c r="AE40" s="135">
        <f t="shared" si="34"/>
        <v>0</v>
      </c>
      <c r="AF40" s="135">
        <f t="shared" si="35"/>
        <v>0</v>
      </c>
      <c r="AG40" s="137">
        <f t="shared" si="12"/>
        <v>0</v>
      </c>
      <c r="AH40" s="117" t="str">
        <f t="shared" ref="AH40:AH67" si="89">IF(ISNUMBER(AG40),IF(AG40&gt;=VLOOKUP($E$1,$CC$1:$CG$2,5,FALSE),"P","-"),"-")</f>
        <v>-</v>
      </c>
      <c r="AI40" s="137">
        <f t="shared" ref="AI40:AI67" si="90">IF(ISNUMBER(AG40),MAX(F40,AG40),"?")</f>
        <v>0</v>
      </c>
      <c r="AJ40" s="125" t="str">
        <f t="shared" ref="AJ40:AJ67" si="91">IF(AI40&gt;0,VLOOKUP(AI40,$CC$8:$CO$58,VLOOKUP($E$1,$CC$1:$CG$4,4),TRUE),"-")</f>
        <v>-</v>
      </c>
      <c r="AK40" s="126" t="str">
        <f t="shared" si="36"/>
        <v>-</v>
      </c>
      <c r="AL40" s="126" t="str">
        <f t="shared" si="37"/>
        <v>-</v>
      </c>
      <c r="AM40" s="183">
        <f t="shared" si="65"/>
        <v>7</v>
      </c>
      <c r="AN40" s="33"/>
      <c r="AO40" s="138"/>
      <c r="AP40" s="130">
        <f t="shared" si="64"/>
        <v>0</v>
      </c>
      <c r="AQ40" s="126">
        <f t="shared" si="72"/>
        <v>0</v>
      </c>
      <c r="AR40" s="126" t="str">
        <f t="shared" si="73"/>
        <v>-</v>
      </c>
      <c r="AS40" s="135" t="str">
        <f t="shared" si="66"/>
        <v>-</v>
      </c>
      <c r="AT40" s="135" t="str">
        <f t="shared" si="67"/>
        <v>-</v>
      </c>
      <c r="AU40" s="137" t="str">
        <f t="shared" si="74"/>
        <v>-</v>
      </c>
      <c r="AV40" s="117" t="str">
        <f t="shared" ref="AV40:AV67" si="92">IF(ISNUMBER(AU40),IF(AU40&gt;=VLOOKUP($E$1,$CC$1:$CG$2,5,FALSE),"P","-"),"-")</f>
        <v>-</v>
      </c>
      <c r="AW40" s="137" t="str">
        <f t="shared" si="55"/>
        <v>-</v>
      </c>
      <c r="AX40" s="125" t="str">
        <f t="shared" ref="AX40:AX67" si="93">IF(ISNUMBER(AW40),VLOOKUP(AW40,$CC$8:$CO$58,VLOOKUP($E$1,$CC$1:$CG$4,4),TRUE),"-")</f>
        <v>-</v>
      </c>
      <c r="AY40" s="126" t="str">
        <f t="shared" si="56"/>
        <v>-</v>
      </c>
      <c r="AZ40" s="126" t="str">
        <f t="shared" si="57"/>
        <v>-</v>
      </c>
      <c r="BA40" s="183">
        <f t="shared" si="52"/>
        <v>7</v>
      </c>
      <c r="BB40" s="144"/>
      <c r="BC40" s="138"/>
      <c r="BD40" s="130">
        <f t="shared" si="39"/>
        <v>0</v>
      </c>
      <c r="BE40" s="126">
        <f t="shared" si="40"/>
        <v>0</v>
      </c>
      <c r="BF40" s="126" t="str">
        <f t="shared" si="41"/>
        <v>-</v>
      </c>
      <c r="BG40" s="135" t="str">
        <f t="shared" si="42"/>
        <v>-</v>
      </c>
      <c r="BH40" s="135" t="str">
        <f t="shared" si="43"/>
        <v>-</v>
      </c>
      <c r="BI40" s="137" t="str">
        <f t="shared" si="44"/>
        <v>-</v>
      </c>
      <c r="BJ40" s="117" t="str">
        <f t="shared" ref="BJ40:BJ67" si="94">IF(ISNUMBER(BI40),IF(BI40&gt;=VLOOKUP($E$1,$CC$1:$CG$2,5,FALSE),"P","-"),"-")</f>
        <v>-</v>
      </c>
      <c r="BK40" s="137" t="str">
        <f t="shared" si="45"/>
        <v>-</v>
      </c>
      <c r="BL40" s="125" t="str">
        <f t="shared" ref="BL40:BL67" si="95">IF(ISNUMBER(BK40),VLOOKUP(BK40,$CC$8:$CO$58,VLOOKUP($E$1,$CC$1:$CG$4,4),TRUE),"-")</f>
        <v>-</v>
      </c>
      <c r="BM40" s="126" t="str">
        <f t="shared" si="46"/>
        <v>-</v>
      </c>
      <c r="BN40" s="126" t="str">
        <f t="shared" si="47"/>
        <v>-</v>
      </c>
      <c r="BO40" s="183">
        <f t="shared" si="53"/>
        <v>7</v>
      </c>
      <c r="BP40" s="144"/>
      <c r="BQ40" s="138"/>
      <c r="BR40" s="130">
        <f t="shared" si="58"/>
        <v>0</v>
      </c>
      <c r="BS40" s="126">
        <f t="shared" si="59"/>
        <v>0</v>
      </c>
      <c r="BT40" s="126" t="str">
        <f t="shared" si="60"/>
        <v>-</v>
      </c>
      <c r="BU40" s="135" t="str">
        <f t="shared" si="61"/>
        <v>-</v>
      </c>
      <c r="BV40" s="135" t="str">
        <f t="shared" si="62"/>
        <v>-</v>
      </c>
      <c r="BW40" s="137" t="str">
        <f t="shared" si="63"/>
        <v>-</v>
      </c>
      <c r="BX40" s="117" t="str">
        <f t="shared" ref="BX40:BX67" si="96">IF(ISNUMBER(BW40),IF(BW40&gt;=VLOOKUP($E$1,$CC$1:$CG$2,5,FALSE),"P","-"),"-")</f>
        <v>-</v>
      </c>
      <c r="BY40" s="137">
        <f t="shared" si="48"/>
        <v>0</v>
      </c>
      <c r="BZ40" s="176" t="str">
        <f t="shared" ref="BZ40:BZ67" si="97">IF(BY40&gt;=VLOOKUP($E$1,$CC$1:$CG$2,5,FALSE),"P","-")</f>
        <v>-</v>
      </c>
      <c r="CA40" s="151"/>
      <c r="CB40" s="139"/>
      <c r="CC40" s="166">
        <f t="shared" si="54"/>
        <v>3.2</v>
      </c>
      <c r="CD40" s="167" t="s">
        <v>6</v>
      </c>
      <c r="CE40" s="166">
        <v>3.4</v>
      </c>
      <c r="CF40" s="140">
        <v>97</v>
      </c>
      <c r="CG40" s="168">
        <f t="shared" si="49"/>
        <v>3.2</v>
      </c>
      <c r="CH40" s="169">
        <v>133</v>
      </c>
      <c r="CI40" s="168">
        <f t="shared" si="50"/>
        <v>3.2</v>
      </c>
      <c r="CJ40" s="147">
        <v>102</v>
      </c>
      <c r="CK40" s="168">
        <f t="shared" si="71"/>
        <v>3.2</v>
      </c>
      <c r="CL40" s="140">
        <v>88</v>
      </c>
      <c r="CM40" s="168">
        <f t="shared" si="75"/>
        <v>3.2</v>
      </c>
      <c r="CN40" s="150">
        <v>79</v>
      </c>
      <c r="CO40" s="168">
        <f t="shared" si="76"/>
        <v>3.2</v>
      </c>
    </row>
    <row r="41" spans="1:93" ht="15" customHeight="1" x14ac:dyDescent="0.2">
      <c r="A41" s="194">
        <f t="shared" ref="A41:A67" si="98">IF(K41&gt;0,A40+1,A40)</f>
        <v>34</v>
      </c>
      <c r="B41" s="122"/>
      <c r="C41" s="123"/>
      <c r="D41" s="124"/>
      <c r="E41" s="124"/>
      <c r="F41" s="104"/>
      <c r="G41" s="33" t="s">
        <v>16</v>
      </c>
      <c r="H41" s="125" t="str">
        <f t="shared" si="77"/>
        <v>?</v>
      </c>
      <c r="I41" s="126" t="str">
        <f t="shared" si="78"/>
        <v>-</v>
      </c>
      <c r="J41" s="126" t="str">
        <f t="shared" si="79"/>
        <v>-</v>
      </c>
      <c r="K41" s="184">
        <f t="shared" si="51"/>
        <v>4</v>
      </c>
      <c r="L41" s="128"/>
      <c r="M41" s="129"/>
      <c r="N41" s="128"/>
      <c r="O41" s="127">
        <f t="shared" si="80"/>
        <v>4</v>
      </c>
      <c r="P41" s="127">
        <f t="shared" si="81"/>
        <v>0</v>
      </c>
      <c r="Q41" s="130" t="str">
        <f t="shared" si="30"/>
        <v>-</v>
      </c>
      <c r="R41" s="126">
        <f t="shared" si="82"/>
        <v>0</v>
      </c>
      <c r="S41" s="126">
        <f t="shared" si="83"/>
        <v>0</v>
      </c>
      <c r="U41" s="131">
        <f t="shared" si="84"/>
        <v>30.5</v>
      </c>
      <c r="V41" s="131">
        <f t="shared" si="85"/>
        <v>30.5</v>
      </c>
      <c r="W41" s="131">
        <f t="shared" si="31"/>
        <v>61</v>
      </c>
      <c r="X41" s="132">
        <f t="shared" si="32"/>
        <v>30.5</v>
      </c>
      <c r="Y41" s="133"/>
      <c r="Z41" s="134">
        <f t="shared" si="86"/>
        <v>4</v>
      </c>
      <c r="AA41" s="135">
        <f t="shared" si="87"/>
        <v>0</v>
      </c>
      <c r="AB41" s="135">
        <f t="shared" si="88"/>
        <v>0</v>
      </c>
      <c r="AC41" s="136">
        <f t="shared" si="33"/>
        <v>0</v>
      </c>
      <c r="AD41" s="117"/>
      <c r="AE41" s="135">
        <f t="shared" si="34"/>
        <v>0</v>
      </c>
      <c r="AF41" s="135">
        <f t="shared" si="35"/>
        <v>0</v>
      </c>
      <c r="AG41" s="137">
        <f t="shared" si="12"/>
        <v>0</v>
      </c>
      <c r="AH41" s="117" t="str">
        <f t="shared" si="89"/>
        <v>-</v>
      </c>
      <c r="AI41" s="137">
        <f t="shared" si="90"/>
        <v>0</v>
      </c>
      <c r="AJ41" s="125" t="str">
        <f t="shared" si="91"/>
        <v>-</v>
      </c>
      <c r="AK41" s="126" t="str">
        <f t="shared" si="36"/>
        <v>-</v>
      </c>
      <c r="AL41" s="126" t="str">
        <f t="shared" si="37"/>
        <v>-</v>
      </c>
      <c r="AM41" s="183">
        <f t="shared" si="65"/>
        <v>7</v>
      </c>
      <c r="AN41" s="33"/>
      <c r="AO41" s="138"/>
      <c r="AP41" s="130">
        <f t="shared" si="64"/>
        <v>0</v>
      </c>
      <c r="AQ41" s="126">
        <f t="shared" si="72"/>
        <v>0</v>
      </c>
      <c r="AR41" s="126" t="str">
        <f t="shared" si="73"/>
        <v>-</v>
      </c>
      <c r="AS41" s="135" t="str">
        <f t="shared" si="66"/>
        <v>-</v>
      </c>
      <c r="AT41" s="135" t="str">
        <f t="shared" si="67"/>
        <v>-</v>
      </c>
      <c r="AU41" s="137" t="str">
        <f t="shared" si="74"/>
        <v>-</v>
      </c>
      <c r="AV41" s="117" t="str">
        <f t="shared" si="92"/>
        <v>-</v>
      </c>
      <c r="AW41" s="137" t="str">
        <f t="shared" si="55"/>
        <v>-</v>
      </c>
      <c r="AX41" s="125" t="str">
        <f t="shared" si="93"/>
        <v>-</v>
      </c>
      <c r="AY41" s="126" t="str">
        <f t="shared" si="56"/>
        <v>-</v>
      </c>
      <c r="AZ41" s="126" t="str">
        <f t="shared" si="57"/>
        <v>-</v>
      </c>
      <c r="BA41" s="183">
        <f t="shared" si="52"/>
        <v>7</v>
      </c>
      <c r="BB41" s="144"/>
      <c r="BC41" s="138"/>
      <c r="BD41" s="130">
        <f t="shared" si="39"/>
        <v>0</v>
      </c>
      <c r="BE41" s="126">
        <f t="shared" si="40"/>
        <v>0</v>
      </c>
      <c r="BF41" s="126" t="str">
        <f t="shared" si="41"/>
        <v>-</v>
      </c>
      <c r="BG41" s="135" t="str">
        <f t="shared" si="42"/>
        <v>-</v>
      </c>
      <c r="BH41" s="135" t="str">
        <f t="shared" si="43"/>
        <v>-</v>
      </c>
      <c r="BI41" s="137" t="str">
        <f t="shared" si="44"/>
        <v>-</v>
      </c>
      <c r="BJ41" s="117" t="str">
        <f t="shared" si="94"/>
        <v>-</v>
      </c>
      <c r="BK41" s="137" t="str">
        <f t="shared" si="45"/>
        <v>-</v>
      </c>
      <c r="BL41" s="125" t="str">
        <f t="shared" si="95"/>
        <v>-</v>
      </c>
      <c r="BM41" s="126" t="str">
        <f t="shared" si="46"/>
        <v>-</v>
      </c>
      <c r="BN41" s="126" t="str">
        <f t="shared" si="47"/>
        <v>-</v>
      </c>
      <c r="BO41" s="183">
        <f t="shared" si="53"/>
        <v>7</v>
      </c>
      <c r="BP41" s="144"/>
      <c r="BQ41" s="138"/>
      <c r="BR41" s="130">
        <f t="shared" si="58"/>
        <v>0</v>
      </c>
      <c r="BS41" s="126">
        <f t="shared" si="59"/>
        <v>0</v>
      </c>
      <c r="BT41" s="126" t="str">
        <f t="shared" si="60"/>
        <v>-</v>
      </c>
      <c r="BU41" s="135" t="str">
        <f t="shared" si="61"/>
        <v>-</v>
      </c>
      <c r="BV41" s="135" t="str">
        <f t="shared" si="62"/>
        <v>-</v>
      </c>
      <c r="BW41" s="137" t="str">
        <f t="shared" si="63"/>
        <v>-</v>
      </c>
      <c r="BX41" s="117" t="str">
        <f t="shared" si="96"/>
        <v>-</v>
      </c>
      <c r="BY41" s="137">
        <f t="shared" si="48"/>
        <v>0</v>
      </c>
      <c r="BZ41" s="176" t="str">
        <f t="shared" si="97"/>
        <v>-</v>
      </c>
      <c r="CA41" s="151"/>
      <c r="CB41" s="139"/>
      <c r="CC41" s="166">
        <f t="shared" si="54"/>
        <v>3.4</v>
      </c>
      <c r="CD41" s="167" t="s">
        <v>6</v>
      </c>
      <c r="CE41" s="166">
        <v>3.6</v>
      </c>
      <c r="CF41" s="140">
        <v>101</v>
      </c>
      <c r="CG41" s="168">
        <f t="shared" si="49"/>
        <v>3.4</v>
      </c>
      <c r="CH41" s="169">
        <v>141</v>
      </c>
      <c r="CI41" s="168">
        <f t="shared" si="50"/>
        <v>3.4</v>
      </c>
      <c r="CJ41" s="148">
        <v>110</v>
      </c>
      <c r="CK41" s="168">
        <f t="shared" si="71"/>
        <v>3.4</v>
      </c>
      <c r="CL41" s="140">
        <v>92</v>
      </c>
      <c r="CM41" s="168">
        <f t="shared" si="75"/>
        <v>3.4</v>
      </c>
      <c r="CN41" s="150">
        <v>83</v>
      </c>
      <c r="CO41" s="168">
        <f t="shared" si="76"/>
        <v>3.4</v>
      </c>
    </row>
    <row r="42" spans="1:93" ht="15" customHeight="1" x14ac:dyDescent="0.2">
      <c r="A42" s="194">
        <f t="shared" si="98"/>
        <v>35</v>
      </c>
      <c r="B42" s="122"/>
      <c r="C42" s="123"/>
      <c r="D42" s="124"/>
      <c r="E42" s="124"/>
      <c r="F42" s="104"/>
      <c r="G42" s="33" t="s">
        <v>16</v>
      </c>
      <c r="H42" s="125" t="str">
        <f t="shared" si="77"/>
        <v>?</v>
      </c>
      <c r="I42" s="126" t="str">
        <f t="shared" si="78"/>
        <v>-</v>
      </c>
      <c r="J42" s="126" t="str">
        <f t="shared" si="79"/>
        <v>-</v>
      </c>
      <c r="K42" s="184">
        <f t="shared" si="51"/>
        <v>4</v>
      </c>
      <c r="L42" s="128"/>
      <c r="M42" s="129"/>
      <c r="N42" s="128"/>
      <c r="O42" s="127">
        <f t="shared" si="80"/>
        <v>4</v>
      </c>
      <c r="P42" s="127">
        <f t="shared" si="81"/>
        <v>0</v>
      </c>
      <c r="Q42" s="130" t="str">
        <f t="shared" si="30"/>
        <v>-</v>
      </c>
      <c r="R42" s="126">
        <f t="shared" si="82"/>
        <v>0</v>
      </c>
      <c r="S42" s="126">
        <f t="shared" si="83"/>
        <v>0</v>
      </c>
      <c r="U42" s="131">
        <f t="shared" si="84"/>
        <v>30.5</v>
      </c>
      <c r="V42" s="131">
        <f t="shared" si="85"/>
        <v>30.5</v>
      </c>
      <c r="W42" s="131">
        <f t="shared" si="31"/>
        <v>61</v>
      </c>
      <c r="X42" s="132">
        <f t="shared" si="32"/>
        <v>30.5</v>
      </c>
      <c r="Y42" s="133"/>
      <c r="Z42" s="134">
        <f t="shared" si="86"/>
        <v>4</v>
      </c>
      <c r="AA42" s="135">
        <f t="shared" si="87"/>
        <v>0</v>
      </c>
      <c r="AB42" s="135">
        <f t="shared" si="88"/>
        <v>0</v>
      </c>
      <c r="AC42" s="136">
        <f t="shared" si="33"/>
        <v>0</v>
      </c>
      <c r="AD42" s="117"/>
      <c r="AE42" s="135">
        <f t="shared" si="34"/>
        <v>0</v>
      </c>
      <c r="AF42" s="135">
        <f t="shared" si="35"/>
        <v>0</v>
      </c>
      <c r="AG42" s="137">
        <f t="shared" si="12"/>
        <v>0</v>
      </c>
      <c r="AH42" s="117" t="str">
        <f t="shared" si="89"/>
        <v>-</v>
      </c>
      <c r="AI42" s="137">
        <f t="shared" si="90"/>
        <v>0</v>
      </c>
      <c r="AJ42" s="125" t="str">
        <f t="shared" si="91"/>
        <v>-</v>
      </c>
      <c r="AK42" s="126" t="str">
        <f t="shared" si="36"/>
        <v>-</v>
      </c>
      <c r="AL42" s="126" t="str">
        <f t="shared" si="37"/>
        <v>-</v>
      </c>
      <c r="AM42" s="183">
        <f t="shared" si="65"/>
        <v>7</v>
      </c>
      <c r="AN42" s="33"/>
      <c r="AO42" s="138"/>
      <c r="AP42" s="130">
        <f t="shared" si="64"/>
        <v>0</v>
      </c>
      <c r="AQ42" s="126">
        <f t="shared" si="72"/>
        <v>0</v>
      </c>
      <c r="AR42" s="126" t="str">
        <f t="shared" si="73"/>
        <v>-</v>
      </c>
      <c r="AS42" s="135" t="str">
        <f t="shared" si="66"/>
        <v>-</v>
      </c>
      <c r="AT42" s="135" t="str">
        <f t="shared" si="67"/>
        <v>-</v>
      </c>
      <c r="AU42" s="137" t="str">
        <f t="shared" si="74"/>
        <v>-</v>
      </c>
      <c r="AV42" s="117" t="str">
        <f t="shared" si="92"/>
        <v>-</v>
      </c>
      <c r="AW42" s="137" t="str">
        <f t="shared" si="55"/>
        <v>-</v>
      </c>
      <c r="AX42" s="125" t="str">
        <f t="shared" si="93"/>
        <v>-</v>
      </c>
      <c r="AY42" s="126" t="str">
        <f t="shared" si="56"/>
        <v>-</v>
      </c>
      <c r="AZ42" s="126" t="str">
        <f t="shared" si="57"/>
        <v>-</v>
      </c>
      <c r="BA42" s="183">
        <f t="shared" si="52"/>
        <v>7</v>
      </c>
      <c r="BB42" s="144"/>
      <c r="BC42" s="138"/>
      <c r="BD42" s="130">
        <f t="shared" si="39"/>
        <v>0</v>
      </c>
      <c r="BE42" s="126">
        <f t="shared" si="40"/>
        <v>0</v>
      </c>
      <c r="BF42" s="126" t="str">
        <f t="shared" si="41"/>
        <v>-</v>
      </c>
      <c r="BG42" s="135" t="str">
        <f t="shared" si="42"/>
        <v>-</v>
      </c>
      <c r="BH42" s="135" t="str">
        <f t="shared" si="43"/>
        <v>-</v>
      </c>
      <c r="BI42" s="137" t="str">
        <f t="shared" si="44"/>
        <v>-</v>
      </c>
      <c r="BJ42" s="117" t="str">
        <f t="shared" si="94"/>
        <v>-</v>
      </c>
      <c r="BK42" s="137" t="str">
        <f t="shared" si="45"/>
        <v>-</v>
      </c>
      <c r="BL42" s="125" t="str">
        <f t="shared" si="95"/>
        <v>-</v>
      </c>
      <c r="BM42" s="126" t="str">
        <f t="shared" si="46"/>
        <v>-</v>
      </c>
      <c r="BN42" s="126" t="str">
        <f t="shared" si="47"/>
        <v>-</v>
      </c>
      <c r="BO42" s="183">
        <f t="shared" si="53"/>
        <v>7</v>
      </c>
      <c r="BP42" s="144"/>
      <c r="BQ42" s="138"/>
      <c r="BR42" s="130">
        <f t="shared" si="58"/>
        <v>0</v>
      </c>
      <c r="BS42" s="126">
        <f t="shared" si="59"/>
        <v>0</v>
      </c>
      <c r="BT42" s="126" t="str">
        <f t="shared" si="60"/>
        <v>-</v>
      </c>
      <c r="BU42" s="135" t="str">
        <f t="shared" si="61"/>
        <v>-</v>
      </c>
      <c r="BV42" s="135" t="str">
        <f t="shared" si="62"/>
        <v>-</v>
      </c>
      <c r="BW42" s="137" t="str">
        <f t="shared" si="63"/>
        <v>-</v>
      </c>
      <c r="BX42" s="117" t="str">
        <f t="shared" si="96"/>
        <v>-</v>
      </c>
      <c r="BY42" s="137">
        <f t="shared" si="48"/>
        <v>0</v>
      </c>
      <c r="BZ42" s="176" t="str">
        <f t="shared" si="97"/>
        <v>-</v>
      </c>
      <c r="CA42" s="151"/>
      <c r="CB42" s="139"/>
      <c r="CC42" s="166">
        <f t="shared" si="54"/>
        <v>3.6</v>
      </c>
      <c r="CD42" s="167" t="s">
        <v>6</v>
      </c>
      <c r="CE42" s="166">
        <v>3.8</v>
      </c>
      <c r="CF42" s="140">
        <v>106</v>
      </c>
      <c r="CG42" s="168">
        <f t="shared" si="49"/>
        <v>3.6</v>
      </c>
      <c r="CH42" s="169">
        <v>149</v>
      </c>
      <c r="CI42" s="168">
        <f t="shared" si="50"/>
        <v>3.6</v>
      </c>
      <c r="CJ42" s="148">
        <v>118</v>
      </c>
      <c r="CK42" s="168">
        <f t="shared" si="71"/>
        <v>3.6</v>
      </c>
      <c r="CL42" s="140">
        <v>96</v>
      </c>
      <c r="CM42" s="168">
        <f t="shared" si="75"/>
        <v>3.6</v>
      </c>
      <c r="CN42" s="150">
        <v>87</v>
      </c>
      <c r="CO42" s="168">
        <f t="shared" si="76"/>
        <v>3.6</v>
      </c>
    </row>
    <row r="43" spans="1:93" ht="15" customHeight="1" x14ac:dyDescent="0.2">
      <c r="A43" s="194">
        <f t="shared" si="98"/>
        <v>36</v>
      </c>
      <c r="B43" s="122"/>
      <c r="C43" s="123"/>
      <c r="D43" s="124"/>
      <c r="E43" s="124"/>
      <c r="F43" s="104"/>
      <c r="G43" s="33" t="s">
        <v>16</v>
      </c>
      <c r="H43" s="125" t="str">
        <f t="shared" si="77"/>
        <v>?</v>
      </c>
      <c r="I43" s="126" t="str">
        <f t="shared" si="78"/>
        <v>-</v>
      </c>
      <c r="J43" s="126" t="str">
        <f t="shared" si="79"/>
        <v>-</v>
      </c>
      <c r="K43" s="184">
        <f t="shared" si="51"/>
        <v>4</v>
      </c>
      <c r="L43" s="128"/>
      <c r="M43" s="129"/>
      <c r="N43" s="128"/>
      <c r="O43" s="127">
        <f t="shared" si="80"/>
        <v>4</v>
      </c>
      <c r="P43" s="127">
        <f t="shared" si="81"/>
        <v>0</v>
      </c>
      <c r="Q43" s="130" t="str">
        <f t="shared" si="30"/>
        <v>-</v>
      </c>
      <c r="R43" s="126">
        <f t="shared" si="82"/>
        <v>0</v>
      </c>
      <c r="S43" s="126">
        <f t="shared" si="83"/>
        <v>0</v>
      </c>
      <c r="U43" s="131">
        <f t="shared" si="84"/>
        <v>30.5</v>
      </c>
      <c r="V43" s="131">
        <f t="shared" si="85"/>
        <v>30.5</v>
      </c>
      <c r="W43" s="131">
        <f t="shared" si="31"/>
        <v>61</v>
      </c>
      <c r="X43" s="132">
        <f t="shared" si="32"/>
        <v>30.5</v>
      </c>
      <c r="Y43" s="133"/>
      <c r="Z43" s="134">
        <f t="shared" si="86"/>
        <v>4</v>
      </c>
      <c r="AA43" s="135">
        <f t="shared" si="87"/>
        <v>0</v>
      </c>
      <c r="AB43" s="135">
        <f t="shared" si="88"/>
        <v>0</v>
      </c>
      <c r="AC43" s="136">
        <f t="shared" si="33"/>
        <v>0</v>
      </c>
      <c r="AD43" s="117"/>
      <c r="AE43" s="135">
        <f t="shared" si="34"/>
        <v>0</v>
      </c>
      <c r="AF43" s="135">
        <f t="shared" si="35"/>
        <v>0</v>
      </c>
      <c r="AG43" s="137">
        <f t="shared" si="12"/>
        <v>0</v>
      </c>
      <c r="AH43" s="117" t="str">
        <f t="shared" si="89"/>
        <v>-</v>
      </c>
      <c r="AI43" s="137">
        <f t="shared" si="90"/>
        <v>0</v>
      </c>
      <c r="AJ43" s="125" t="str">
        <f t="shared" si="91"/>
        <v>-</v>
      </c>
      <c r="AK43" s="126" t="str">
        <f t="shared" si="36"/>
        <v>-</v>
      </c>
      <c r="AL43" s="126" t="str">
        <f t="shared" si="37"/>
        <v>-</v>
      </c>
      <c r="AM43" s="183">
        <f t="shared" si="65"/>
        <v>7</v>
      </c>
      <c r="AN43" s="33"/>
      <c r="AO43" s="138"/>
      <c r="AP43" s="130">
        <f t="shared" si="64"/>
        <v>0</v>
      </c>
      <c r="AQ43" s="126">
        <f t="shared" si="72"/>
        <v>0</v>
      </c>
      <c r="AR43" s="126" t="str">
        <f t="shared" si="73"/>
        <v>-</v>
      </c>
      <c r="AS43" s="135" t="str">
        <f t="shared" si="66"/>
        <v>-</v>
      </c>
      <c r="AT43" s="135" t="str">
        <f t="shared" si="67"/>
        <v>-</v>
      </c>
      <c r="AU43" s="137" t="str">
        <f t="shared" si="74"/>
        <v>-</v>
      </c>
      <c r="AV43" s="117" t="str">
        <f t="shared" si="92"/>
        <v>-</v>
      </c>
      <c r="AW43" s="137" t="str">
        <f t="shared" si="55"/>
        <v>-</v>
      </c>
      <c r="AX43" s="125" t="str">
        <f t="shared" si="93"/>
        <v>-</v>
      </c>
      <c r="AY43" s="126" t="str">
        <f t="shared" si="56"/>
        <v>-</v>
      </c>
      <c r="AZ43" s="126" t="str">
        <f t="shared" si="57"/>
        <v>-</v>
      </c>
      <c r="BA43" s="183">
        <f t="shared" si="52"/>
        <v>7</v>
      </c>
      <c r="BB43" s="144"/>
      <c r="BC43" s="138"/>
      <c r="BD43" s="130">
        <f t="shared" si="39"/>
        <v>0</v>
      </c>
      <c r="BE43" s="126">
        <f t="shared" si="40"/>
        <v>0</v>
      </c>
      <c r="BF43" s="126" t="str">
        <f t="shared" si="41"/>
        <v>-</v>
      </c>
      <c r="BG43" s="135" t="str">
        <f t="shared" si="42"/>
        <v>-</v>
      </c>
      <c r="BH43" s="135" t="str">
        <f t="shared" si="43"/>
        <v>-</v>
      </c>
      <c r="BI43" s="137" t="str">
        <f t="shared" si="44"/>
        <v>-</v>
      </c>
      <c r="BJ43" s="117" t="str">
        <f t="shared" si="94"/>
        <v>-</v>
      </c>
      <c r="BK43" s="137" t="str">
        <f t="shared" si="45"/>
        <v>-</v>
      </c>
      <c r="BL43" s="125" t="str">
        <f t="shared" si="95"/>
        <v>-</v>
      </c>
      <c r="BM43" s="126" t="str">
        <f t="shared" si="46"/>
        <v>-</v>
      </c>
      <c r="BN43" s="126" t="str">
        <f t="shared" si="47"/>
        <v>-</v>
      </c>
      <c r="BO43" s="183">
        <f t="shared" si="53"/>
        <v>7</v>
      </c>
      <c r="BP43" s="144"/>
      <c r="BQ43" s="138"/>
      <c r="BR43" s="130">
        <f t="shared" si="58"/>
        <v>0</v>
      </c>
      <c r="BS43" s="126">
        <f t="shared" si="59"/>
        <v>0</v>
      </c>
      <c r="BT43" s="126" t="str">
        <f t="shared" si="60"/>
        <v>-</v>
      </c>
      <c r="BU43" s="135" t="str">
        <f t="shared" si="61"/>
        <v>-</v>
      </c>
      <c r="BV43" s="135" t="str">
        <f t="shared" si="62"/>
        <v>-</v>
      </c>
      <c r="BW43" s="137" t="str">
        <f t="shared" si="63"/>
        <v>-</v>
      </c>
      <c r="BX43" s="117" t="str">
        <f t="shared" si="96"/>
        <v>-</v>
      </c>
      <c r="BY43" s="137">
        <f t="shared" si="48"/>
        <v>0</v>
      </c>
      <c r="BZ43" s="176" t="str">
        <f t="shared" si="97"/>
        <v>-</v>
      </c>
      <c r="CA43" s="151"/>
      <c r="CB43" s="139"/>
      <c r="CC43" s="166">
        <f t="shared" si="54"/>
        <v>3.8</v>
      </c>
      <c r="CD43" s="167" t="s">
        <v>6</v>
      </c>
      <c r="CE43" s="166">
        <v>4</v>
      </c>
      <c r="CF43" s="140">
        <v>110</v>
      </c>
      <c r="CG43" s="168">
        <f t="shared" si="49"/>
        <v>3.8</v>
      </c>
      <c r="CH43" s="169">
        <v>157</v>
      </c>
      <c r="CI43" s="168">
        <f t="shared" si="50"/>
        <v>3.8</v>
      </c>
      <c r="CJ43" s="148">
        <v>126</v>
      </c>
      <c r="CK43" s="168">
        <f t="shared" si="71"/>
        <v>3.8</v>
      </c>
      <c r="CL43" s="140">
        <v>100</v>
      </c>
      <c r="CM43" s="168">
        <f t="shared" si="75"/>
        <v>3.8</v>
      </c>
      <c r="CN43" s="150">
        <v>91</v>
      </c>
      <c r="CO43" s="168">
        <f t="shared" si="76"/>
        <v>3.8</v>
      </c>
    </row>
    <row r="44" spans="1:93" ht="15" customHeight="1" x14ac:dyDescent="0.2">
      <c r="A44" s="194">
        <f t="shared" si="98"/>
        <v>37</v>
      </c>
      <c r="B44" s="122"/>
      <c r="C44" s="123"/>
      <c r="D44" s="124"/>
      <c r="E44" s="124"/>
      <c r="F44" s="104"/>
      <c r="G44" s="33" t="s">
        <v>16</v>
      </c>
      <c r="H44" s="125" t="str">
        <f t="shared" si="77"/>
        <v>?</v>
      </c>
      <c r="I44" s="126" t="str">
        <f t="shared" si="78"/>
        <v>-</v>
      </c>
      <c r="J44" s="126" t="str">
        <f t="shared" si="79"/>
        <v>-</v>
      </c>
      <c r="K44" s="184">
        <f t="shared" si="51"/>
        <v>4</v>
      </c>
      <c r="L44" s="128"/>
      <c r="M44" s="129"/>
      <c r="N44" s="128"/>
      <c r="O44" s="127">
        <f t="shared" si="80"/>
        <v>4</v>
      </c>
      <c r="P44" s="127">
        <f t="shared" si="81"/>
        <v>0</v>
      </c>
      <c r="Q44" s="130" t="str">
        <f t="shared" si="30"/>
        <v>-</v>
      </c>
      <c r="R44" s="126">
        <f t="shared" si="82"/>
        <v>0</v>
      </c>
      <c r="S44" s="126">
        <f t="shared" si="83"/>
        <v>0</v>
      </c>
      <c r="U44" s="131">
        <f t="shared" si="84"/>
        <v>30.5</v>
      </c>
      <c r="V44" s="131">
        <f t="shared" si="85"/>
        <v>30.5</v>
      </c>
      <c r="W44" s="131">
        <f t="shared" si="31"/>
        <v>61</v>
      </c>
      <c r="X44" s="132">
        <f t="shared" si="32"/>
        <v>30.5</v>
      </c>
      <c r="Y44" s="133"/>
      <c r="Z44" s="134">
        <f t="shared" si="86"/>
        <v>4</v>
      </c>
      <c r="AA44" s="135">
        <f t="shared" si="87"/>
        <v>0</v>
      </c>
      <c r="AB44" s="135">
        <f t="shared" si="88"/>
        <v>0</v>
      </c>
      <c r="AC44" s="136">
        <f t="shared" si="33"/>
        <v>0</v>
      </c>
      <c r="AD44" s="117"/>
      <c r="AE44" s="135">
        <f t="shared" si="34"/>
        <v>0</v>
      </c>
      <c r="AF44" s="135">
        <f t="shared" si="35"/>
        <v>0</v>
      </c>
      <c r="AG44" s="137">
        <f t="shared" si="12"/>
        <v>0</v>
      </c>
      <c r="AH44" s="117" t="str">
        <f t="shared" si="89"/>
        <v>-</v>
      </c>
      <c r="AI44" s="137">
        <f t="shared" si="90"/>
        <v>0</v>
      </c>
      <c r="AJ44" s="125" t="str">
        <f t="shared" si="91"/>
        <v>-</v>
      </c>
      <c r="AK44" s="126" t="str">
        <f t="shared" si="36"/>
        <v>-</v>
      </c>
      <c r="AL44" s="126" t="str">
        <f t="shared" si="37"/>
        <v>-</v>
      </c>
      <c r="AM44" s="183">
        <f t="shared" si="65"/>
        <v>7</v>
      </c>
      <c r="AN44" s="33"/>
      <c r="AO44" s="138"/>
      <c r="AP44" s="130">
        <f t="shared" si="64"/>
        <v>0</v>
      </c>
      <c r="AQ44" s="126">
        <f t="shared" si="72"/>
        <v>0</v>
      </c>
      <c r="AR44" s="126" t="str">
        <f t="shared" si="73"/>
        <v>-</v>
      </c>
      <c r="AS44" s="135" t="str">
        <f t="shared" si="66"/>
        <v>-</v>
      </c>
      <c r="AT44" s="135" t="str">
        <f t="shared" si="67"/>
        <v>-</v>
      </c>
      <c r="AU44" s="137" t="str">
        <f t="shared" si="74"/>
        <v>-</v>
      </c>
      <c r="AV44" s="117" t="str">
        <f t="shared" si="92"/>
        <v>-</v>
      </c>
      <c r="AW44" s="137" t="str">
        <f t="shared" si="55"/>
        <v>-</v>
      </c>
      <c r="AX44" s="125" t="str">
        <f t="shared" si="93"/>
        <v>-</v>
      </c>
      <c r="AY44" s="126" t="str">
        <f t="shared" si="56"/>
        <v>-</v>
      </c>
      <c r="AZ44" s="126" t="str">
        <f t="shared" si="57"/>
        <v>-</v>
      </c>
      <c r="BA44" s="183">
        <f t="shared" si="52"/>
        <v>7</v>
      </c>
      <c r="BB44" s="144"/>
      <c r="BC44" s="138"/>
      <c r="BD44" s="130">
        <f t="shared" si="39"/>
        <v>0</v>
      </c>
      <c r="BE44" s="126">
        <f t="shared" si="40"/>
        <v>0</v>
      </c>
      <c r="BF44" s="126" t="str">
        <f t="shared" si="41"/>
        <v>-</v>
      </c>
      <c r="BG44" s="135" t="str">
        <f t="shared" si="42"/>
        <v>-</v>
      </c>
      <c r="BH44" s="135" t="str">
        <f t="shared" si="43"/>
        <v>-</v>
      </c>
      <c r="BI44" s="137" t="str">
        <f t="shared" si="44"/>
        <v>-</v>
      </c>
      <c r="BJ44" s="117" t="str">
        <f t="shared" si="94"/>
        <v>-</v>
      </c>
      <c r="BK44" s="137" t="str">
        <f t="shared" si="45"/>
        <v>-</v>
      </c>
      <c r="BL44" s="125" t="str">
        <f t="shared" si="95"/>
        <v>-</v>
      </c>
      <c r="BM44" s="126" t="str">
        <f t="shared" si="46"/>
        <v>-</v>
      </c>
      <c r="BN44" s="126" t="str">
        <f t="shared" si="47"/>
        <v>-</v>
      </c>
      <c r="BO44" s="183">
        <f t="shared" si="53"/>
        <v>7</v>
      </c>
      <c r="BP44" s="144"/>
      <c r="BQ44" s="138"/>
      <c r="BR44" s="130">
        <f t="shared" si="58"/>
        <v>0</v>
      </c>
      <c r="BS44" s="126">
        <f t="shared" si="59"/>
        <v>0</v>
      </c>
      <c r="BT44" s="126" t="str">
        <f t="shared" si="60"/>
        <v>-</v>
      </c>
      <c r="BU44" s="135" t="str">
        <f t="shared" si="61"/>
        <v>-</v>
      </c>
      <c r="BV44" s="135" t="str">
        <f t="shared" si="62"/>
        <v>-</v>
      </c>
      <c r="BW44" s="137" t="str">
        <f t="shared" si="63"/>
        <v>-</v>
      </c>
      <c r="BX44" s="117" t="str">
        <f t="shared" si="96"/>
        <v>-</v>
      </c>
      <c r="BY44" s="137">
        <f t="shared" si="48"/>
        <v>0</v>
      </c>
      <c r="BZ44" s="176" t="str">
        <f t="shared" si="97"/>
        <v>-</v>
      </c>
      <c r="CA44" s="151"/>
      <c r="CB44" s="139"/>
      <c r="CC44" s="166">
        <f t="shared" si="54"/>
        <v>4</v>
      </c>
      <c r="CD44" s="167" t="s">
        <v>6</v>
      </c>
      <c r="CE44" s="166">
        <v>4.5</v>
      </c>
      <c r="CF44" s="150">
        <v>119</v>
      </c>
      <c r="CG44" s="168">
        <f t="shared" si="49"/>
        <v>4</v>
      </c>
      <c r="CH44" s="170"/>
      <c r="CI44" s="170"/>
      <c r="CJ44" s="169">
        <v>146</v>
      </c>
      <c r="CK44" s="168">
        <f t="shared" si="71"/>
        <v>4</v>
      </c>
      <c r="CL44" s="147">
        <v>111</v>
      </c>
      <c r="CM44" s="168">
        <f t="shared" si="75"/>
        <v>4</v>
      </c>
      <c r="CN44" s="150">
        <v>95</v>
      </c>
      <c r="CO44" s="168">
        <f t="shared" si="76"/>
        <v>4</v>
      </c>
    </row>
    <row r="45" spans="1:93" ht="15" customHeight="1" x14ac:dyDescent="0.2">
      <c r="A45" s="194">
        <f t="shared" si="98"/>
        <v>38</v>
      </c>
      <c r="B45" s="122"/>
      <c r="C45" s="123"/>
      <c r="D45" s="124"/>
      <c r="E45" s="124"/>
      <c r="F45" s="104"/>
      <c r="G45" s="33" t="s">
        <v>16</v>
      </c>
      <c r="H45" s="125" t="str">
        <f t="shared" si="77"/>
        <v>?</v>
      </c>
      <c r="I45" s="126" t="str">
        <f t="shared" si="78"/>
        <v>-</v>
      </c>
      <c r="J45" s="126" t="str">
        <f t="shared" si="79"/>
        <v>-</v>
      </c>
      <c r="K45" s="184">
        <f t="shared" si="51"/>
        <v>4</v>
      </c>
      <c r="L45" s="128"/>
      <c r="M45" s="129"/>
      <c r="N45" s="128"/>
      <c r="O45" s="127">
        <f t="shared" si="80"/>
        <v>4</v>
      </c>
      <c r="P45" s="127">
        <f t="shared" si="81"/>
        <v>0</v>
      </c>
      <c r="Q45" s="130" t="str">
        <f t="shared" si="30"/>
        <v>-</v>
      </c>
      <c r="R45" s="126">
        <f t="shared" si="82"/>
        <v>0</v>
      </c>
      <c r="S45" s="126">
        <f t="shared" si="83"/>
        <v>0</v>
      </c>
      <c r="U45" s="131">
        <f t="shared" si="84"/>
        <v>30.5</v>
      </c>
      <c r="V45" s="131">
        <f t="shared" si="85"/>
        <v>30.5</v>
      </c>
      <c r="W45" s="131">
        <f t="shared" si="31"/>
        <v>61</v>
      </c>
      <c r="X45" s="132">
        <f t="shared" si="32"/>
        <v>30.5</v>
      </c>
      <c r="Y45" s="133"/>
      <c r="Z45" s="134">
        <f t="shared" si="86"/>
        <v>4</v>
      </c>
      <c r="AA45" s="135">
        <f t="shared" si="87"/>
        <v>0</v>
      </c>
      <c r="AB45" s="135">
        <f t="shared" si="88"/>
        <v>0</v>
      </c>
      <c r="AC45" s="136">
        <f t="shared" si="33"/>
        <v>0</v>
      </c>
      <c r="AD45" s="117"/>
      <c r="AE45" s="135">
        <f t="shared" si="34"/>
        <v>0</v>
      </c>
      <c r="AF45" s="135">
        <f t="shared" si="35"/>
        <v>0</v>
      </c>
      <c r="AG45" s="137">
        <f t="shared" si="12"/>
        <v>0</v>
      </c>
      <c r="AH45" s="117" t="str">
        <f t="shared" si="89"/>
        <v>-</v>
      </c>
      <c r="AI45" s="137">
        <f t="shared" si="90"/>
        <v>0</v>
      </c>
      <c r="AJ45" s="125" t="str">
        <f t="shared" si="91"/>
        <v>-</v>
      </c>
      <c r="AK45" s="126" t="str">
        <f t="shared" si="36"/>
        <v>-</v>
      </c>
      <c r="AL45" s="126" t="str">
        <f t="shared" si="37"/>
        <v>-</v>
      </c>
      <c r="AM45" s="183">
        <f t="shared" si="65"/>
        <v>7</v>
      </c>
      <c r="AN45" s="33"/>
      <c r="AO45" s="138"/>
      <c r="AP45" s="130">
        <f t="shared" si="64"/>
        <v>0</v>
      </c>
      <c r="AQ45" s="126">
        <f t="shared" si="72"/>
        <v>0</v>
      </c>
      <c r="AR45" s="126" t="str">
        <f t="shared" si="73"/>
        <v>-</v>
      </c>
      <c r="AS45" s="135" t="str">
        <f t="shared" si="66"/>
        <v>-</v>
      </c>
      <c r="AT45" s="135" t="str">
        <f t="shared" si="67"/>
        <v>-</v>
      </c>
      <c r="AU45" s="137" t="str">
        <f t="shared" si="74"/>
        <v>-</v>
      </c>
      <c r="AV45" s="117" t="str">
        <f t="shared" si="92"/>
        <v>-</v>
      </c>
      <c r="AW45" s="137" t="str">
        <f t="shared" si="55"/>
        <v>-</v>
      </c>
      <c r="AX45" s="125" t="str">
        <f t="shared" si="93"/>
        <v>-</v>
      </c>
      <c r="AY45" s="126" t="str">
        <f t="shared" si="56"/>
        <v>-</v>
      </c>
      <c r="AZ45" s="126" t="str">
        <f t="shared" si="57"/>
        <v>-</v>
      </c>
      <c r="BA45" s="183">
        <f t="shared" si="52"/>
        <v>7</v>
      </c>
      <c r="BB45" s="144"/>
      <c r="BC45" s="138"/>
      <c r="BD45" s="130">
        <f t="shared" si="39"/>
        <v>0</v>
      </c>
      <c r="BE45" s="126">
        <f t="shared" si="40"/>
        <v>0</v>
      </c>
      <c r="BF45" s="126" t="str">
        <f t="shared" si="41"/>
        <v>-</v>
      </c>
      <c r="BG45" s="135" t="str">
        <f t="shared" si="42"/>
        <v>-</v>
      </c>
      <c r="BH45" s="135" t="str">
        <f t="shared" si="43"/>
        <v>-</v>
      </c>
      <c r="BI45" s="137" t="str">
        <f t="shared" si="44"/>
        <v>-</v>
      </c>
      <c r="BJ45" s="117" t="str">
        <f t="shared" si="94"/>
        <v>-</v>
      </c>
      <c r="BK45" s="137" t="str">
        <f t="shared" si="45"/>
        <v>-</v>
      </c>
      <c r="BL45" s="125" t="str">
        <f t="shared" si="95"/>
        <v>-</v>
      </c>
      <c r="BM45" s="126" t="str">
        <f t="shared" si="46"/>
        <v>-</v>
      </c>
      <c r="BN45" s="126" t="str">
        <f t="shared" si="47"/>
        <v>-</v>
      </c>
      <c r="BO45" s="183">
        <f t="shared" si="53"/>
        <v>7</v>
      </c>
      <c r="BP45" s="144"/>
      <c r="BQ45" s="138"/>
      <c r="BR45" s="130">
        <f t="shared" si="58"/>
        <v>0</v>
      </c>
      <c r="BS45" s="126">
        <f t="shared" si="59"/>
        <v>0</v>
      </c>
      <c r="BT45" s="126" t="str">
        <f t="shared" si="60"/>
        <v>-</v>
      </c>
      <c r="BU45" s="135" t="str">
        <f t="shared" si="61"/>
        <v>-</v>
      </c>
      <c r="BV45" s="135" t="str">
        <f t="shared" si="62"/>
        <v>-</v>
      </c>
      <c r="BW45" s="137" t="str">
        <f t="shared" si="63"/>
        <v>-</v>
      </c>
      <c r="BX45" s="117" t="str">
        <f t="shared" si="96"/>
        <v>-</v>
      </c>
      <c r="BY45" s="137">
        <f t="shared" si="48"/>
        <v>0</v>
      </c>
      <c r="BZ45" s="176" t="str">
        <f t="shared" si="97"/>
        <v>-</v>
      </c>
      <c r="CA45" s="151"/>
      <c r="CB45" s="139"/>
      <c r="CC45" s="166">
        <f t="shared" si="54"/>
        <v>4.5</v>
      </c>
      <c r="CD45" s="167" t="s">
        <v>6</v>
      </c>
      <c r="CE45" s="166">
        <v>5</v>
      </c>
      <c r="CF45" s="150">
        <v>132</v>
      </c>
      <c r="CG45" s="168">
        <f t="shared" si="49"/>
        <v>4.5</v>
      </c>
      <c r="CH45" s="170"/>
      <c r="CI45" s="170"/>
      <c r="CJ45" s="169">
        <v>166</v>
      </c>
      <c r="CK45" s="168">
        <f t="shared" si="71"/>
        <v>4.5</v>
      </c>
      <c r="CL45" s="147">
        <v>124</v>
      </c>
      <c r="CM45" s="168">
        <f t="shared" si="75"/>
        <v>4.5</v>
      </c>
      <c r="CN45" s="150">
        <v>105</v>
      </c>
      <c r="CO45" s="168">
        <f t="shared" si="76"/>
        <v>4.5</v>
      </c>
    </row>
    <row r="46" spans="1:93" ht="15" customHeight="1" x14ac:dyDescent="0.2">
      <c r="A46" s="194">
        <f t="shared" si="98"/>
        <v>39</v>
      </c>
      <c r="B46" s="122"/>
      <c r="C46" s="123"/>
      <c r="D46" s="124"/>
      <c r="E46" s="124"/>
      <c r="F46" s="104"/>
      <c r="G46" s="33" t="s">
        <v>16</v>
      </c>
      <c r="H46" s="125" t="str">
        <f t="shared" si="77"/>
        <v>?</v>
      </c>
      <c r="I46" s="126" t="str">
        <f t="shared" si="78"/>
        <v>-</v>
      </c>
      <c r="J46" s="126" t="str">
        <f t="shared" si="79"/>
        <v>-</v>
      </c>
      <c r="K46" s="184">
        <f t="shared" si="51"/>
        <v>4</v>
      </c>
      <c r="L46" s="128"/>
      <c r="M46" s="129"/>
      <c r="N46" s="128"/>
      <c r="O46" s="127">
        <f t="shared" si="80"/>
        <v>4</v>
      </c>
      <c r="P46" s="127">
        <f t="shared" si="81"/>
        <v>0</v>
      </c>
      <c r="Q46" s="130" t="str">
        <f t="shared" si="30"/>
        <v>-</v>
      </c>
      <c r="R46" s="126">
        <f t="shared" si="82"/>
        <v>0</v>
      </c>
      <c r="S46" s="126">
        <f t="shared" si="83"/>
        <v>0</v>
      </c>
      <c r="U46" s="131">
        <f t="shared" si="84"/>
        <v>30.5</v>
      </c>
      <c r="V46" s="131">
        <f t="shared" si="85"/>
        <v>30.5</v>
      </c>
      <c r="W46" s="131">
        <f t="shared" si="31"/>
        <v>61</v>
      </c>
      <c r="X46" s="132">
        <f t="shared" si="32"/>
        <v>30.5</v>
      </c>
      <c r="Y46" s="133"/>
      <c r="Z46" s="134">
        <f t="shared" si="86"/>
        <v>4</v>
      </c>
      <c r="AA46" s="135">
        <f t="shared" si="87"/>
        <v>0</v>
      </c>
      <c r="AB46" s="135">
        <f t="shared" si="88"/>
        <v>0</v>
      </c>
      <c r="AC46" s="136">
        <f t="shared" si="33"/>
        <v>0</v>
      </c>
      <c r="AD46" s="117"/>
      <c r="AE46" s="135">
        <f t="shared" si="34"/>
        <v>0</v>
      </c>
      <c r="AF46" s="135">
        <f t="shared" si="35"/>
        <v>0</v>
      </c>
      <c r="AG46" s="137">
        <f t="shared" si="12"/>
        <v>0</v>
      </c>
      <c r="AH46" s="117" t="str">
        <f t="shared" si="89"/>
        <v>-</v>
      </c>
      <c r="AI46" s="137">
        <f t="shared" si="90"/>
        <v>0</v>
      </c>
      <c r="AJ46" s="125" t="str">
        <f t="shared" si="91"/>
        <v>-</v>
      </c>
      <c r="AK46" s="126" t="str">
        <f t="shared" si="36"/>
        <v>-</v>
      </c>
      <c r="AL46" s="126" t="str">
        <f t="shared" si="37"/>
        <v>-</v>
      </c>
      <c r="AM46" s="183">
        <f t="shared" si="65"/>
        <v>7</v>
      </c>
      <c r="AN46" s="33"/>
      <c r="AO46" s="138"/>
      <c r="AP46" s="130">
        <f t="shared" si="64"/>
        <v>0</v>
      </c>
      <c r="AQ46" s="126">
        <f t="shared" si="72"/>
        <v>0</v>
      </c>
      <c r="AR46" s="126" t="str">
        <f t="shared" si="73"/>
        <v>-</v>
      </c>
      <c r="AS46" s="135" t="str">
        <f t="shared" si="66"/>
        <v>-</v>
      </c>
      <c r="AT46" s="135" t="str">
        <f t="shared" si="67"/>
        <v>-</v>
      </c>
      <c r="AU46" s="137" t="str">
        <f t="shared" si="74"/>
        <v>-</v>
      </c>
      <c r="AV46" s="117" t="str">
        <f t="shared" si="92"/>
        <v>-</v>
      </c>
      <c r="AW46" s="137" t="str">
        <f t="shared" si="55"/>
        <v>-</v>
      </c>
      <c r="AX46" s="125" t="str">
        <f t="shared" si="93"/>
        <v>-</v>
      </c>
      <c r="AY46" s="126" t="str">
        <f t="shared" si="56"/>
        <v>-</v>
      </c>
      <c r="AZ46" s="126" t="str">
        <f t="shared" si="57"/>
        <v>-</v>
      </c>
      <c r="BA46" s="183">
        <f t="shared" si="52"/>
        <v>7</v>
      </c>
      <c r="BB46" s="144"/>
      <c r="BC46" s="138"/>
      <c r="BD46" s="130">
        <f t="shared" si="39"/>
        <v>0</v>
      </c>
      <c r="BE46" s="126">
        <f t="shared" si="40"/>
        <v>0</v>
      </c>
      <c r="BF46" s="126" t="str">
        <f t="shared" si="41"/>
        <v>-</v>
      </c>
      <c r="BG46" s="135" t="str">
        <f t="shared" si="42"/>
        <v>-</v>
      </c>
      <c r="BH46" s="135" t="str">
        <f t="shared" si="43"/>
        <v>-</v>
      </c>
      <c r="BI46" s="137" t="str">
        <f t="shared" si="44"/>
        <v>-</v>
      </c>
      <c r="BJ46" s="117" t="str">
        <f t="shared" si="94"/>
        <v>-</v>
      </c>
      <c r="BK46" s="137" t="str">
        <f t="shared" si="45"/>
        <v>-</v>
      </c>
      <c r="BL46" s="125" t="str">
        <f t="shared" si="95"/>
        <v>-</v>
      </c>
      <c r="BM46" s="126" t="str">
        <f t="shared" si="46"/>
        <v>-</v>
      </c>
      <c r="BN46" s="126" t="str">
        <f t="shared" si="47"/>
        <v>-</v>
      </c>
      <c r="BO46" s="183">
        <f t="shared" si="53"/>
        <v>7</v>
      </c>
      <c r="BP46" s="144"/>
      <c r="BQ46" s="138"/>
      <c r="BR46" s="130">
        <f t="shared" si="58"/>
        <v>0</v>
      </c>
      <c r="BS46" s="126">
        <f t="shared" si="59"/>
        <v>0</v>
      </c>
      <c r="BT46" s="126" t="str">
        <f t="shared" si="60"/>
        <v>-</v>
      </c>
      <c r="BU46" s="135" t="str">
        <f t="shared" si="61"/>
        <v>-</v>
      </c>
      <c r="BV46" s="135" t="str">
        <f t="shared" si="62"/>
        <v>-</v>
      </c>
      <c r="BW46" s="137" t="str">
        <f t="shared" si="63"/>
        <v>-</v>
      </c>
      <c r="BX46" s="117" t="str">
        <f t="shared" si="96"/>
        <v>-</v>
      </c>
      <c r="BY46" s="137">
        <f t="shared" si="48"/>
        <v>0</v>
      </c>
      <c r="BZ46" s="176" t="str">
        <f t="shared" si="97"/>
        <v>-</v>
      </c>
      <c r="CA46" s="151"/>
      <c r="CB46" s="139"/>
      <c r="CC46" s="166">
        <f t="shared" si="54"/>
        <v>5</v>
      </c>
      <c r="CD46" s="167" t="s">
        <v>6</v>
      </c>
      <c r="CE46" s="166">
        <v>5.5</v>
      </c>
      <c r="CF46" s="171">
        <v>147</v>
      </c>
      <c r="CG46" s="171"/>
      <c r="CH46" s="170"/>
      <c r="CI46" s="170"/>
      <c r="CJ46" s="169">
        <v>186</v>
      </c>
      <c r="CK46" s="168">
        <f t="shared" si="71"/>
        <v>5</v>
      </c>
      <c r="CL46" s="147">
        <v>137</v>
      </c>
      <c r="CM46" s="168">
        <f t="shared" si="75"/>
        <v>5</v>
      </c>
      <c r="CN46" s="150">
        <v>115</v>
      </c>
      <c r="CO46" s="168">
        <f t="shared" si="76"/>
        <v>5</v>
      </c>
    </row>
    <row r="47" spans="1:93" ht="15" customHeight="1" x14ac:dyDescent="0.2">
      <c r="A47" s="194">
        <f t="shared" si="98"/>
        <v>40</v>
      </c>
      <c r="B47" s="122"/>
      <c r="C47" s="123"/>
      <c r="D47" s="124"/>
      <c r="E47" s="124"/>
      <c r="F47" s="104"/>
      <c r="G47" s="33" t="s">
        <v>16</v>
      </c>
      <c r="H47" s="125" t="str">
        <f t="shared" si="77"/>
        <v>?</v>
      </c>
      <c r="I47" s="126" t="str">
        <f t="shared" si="78"/>
        <v>-</v>
      </c>
      <c r="J47" s="126" t="str">
        <f t="shared" si="79"/>
        <v>-</v>
      </c>
      <c r="K47" s="184">
        <f t="shared" si="51"/>
        <v>4</v>
      </c>
      <c r="L47" s="128"/>
      <c r="M47" s="129"/>
      <c r="N47" s="128"/>
      <c r="O47" s="127">
        <f t="shared" si="80"/>
        <v>4</v>
      </c>
      <c r="P47" s="127">
        <f t="shared" si="81"/>
        <v>0</v>
      </c>
      <c r="Q47" s="130" t="str">
        <f t="shared" si="30"/>
        <v>-</v>
      </c>
      <c r="R47" s="126">
        <f t="shared" si="82"/>
        <v>0</v>
      </c>
      <c r="S47" s="126">
        <f t="shared" si="83"/>
        <v>0</v>
      </c>
      <c r="U47" s="131">
        <f t="shared" si="84"/>
        <v>30.5</v>
      </c>
      <c r="V47" s="131">
        <f t="shared" si="85"/>
        <v>30.5</v>
      </c>
      <c r="W47" s="131">
        <f t="shared" si="31"/>
        <v>61</v>
      </c>
      <c r="X47" s="132">
        <f t="shared" si="32"/>
        <v>30.5</v>
      </c>
      <c r="Y47" s="133"/>
      <c r="Z47" s="134">
        <f t="shared" si="86"/>
        <v>4</v>
      </c>
      <c r="AA47" s="135">
        <f t="shared" si="87"/>
        <v>0</v>
      </c>
      <c r="AB47" s="135">
        <f t="shared" si="88"/>
        <v>0</v>
      </c>
      <c r="AC47" s="136">
        <f t="shared" si="33"/>
        <v>0</v>
      </c>
      <c r="AD47" s="117"/>
      <c r="AE47" s="135">
        <f t="shared" si="34"/>
        <v>0</v>
      </c>
      <c r="AF47" s="135">
        <f t="shared" si="35"/>
        <v>0</v>
      </c>
      <c r="AG47" s="137">
        <f t="shared" si="12"/>
        <v>0</v>
      </c>
      <c r="AH47" s="117" t="str">
        <f t="shared" si="89"/>
        <v>-</v>
      </c>
      <c r="AI47" s="137">
        <f t="shared" si="90"/>
        <v>0</v>
      </c>
      <c r="AJ47" s="125" t="str">
        <f t="shared" si="91"/>
        <v>-</v>
      </c>
      <c r="AK47" s="126" t="str">
        <f t="shared" si="36"/>
        <v>-</v>
      </c>
      <c r="AL47" s="126" t="str">
        <f t="shared" si="37"/>
        <v>-</v>
      </c>
      <c r="AM47" s="183">
        <f t="shared" si="65"/>
        <v>7</v>
      </c>
      <c r="AN47" s="33"/>
      <c r="AO47" s="138"/>
      <c r="AP47" s="130">
        <f t="shared" si="64"/>
        <v>0</v>
      </c>
      <c r="AQ47" s="126">
        <f t="shared" si="72"/>
        <v>0</v>
      </c>
      <c r="AR47" s="126" t="str">
        <f t="shared" si="73"/>
        <v>-</v>
      </c>
      <c r="AS47" s="135" t="str">
        <f t="shared" si="66"/>
        <v>-</v>
      </c>
      <c r="AT47" s="135" t="str">
        <f t="shared" si="67"/>
        <v>-</v>
      </c>
      <c r="AU47" s="137" t="str">
        <f t="shared" si="74"/>
        <v>-</v>
      </c>
      <c r="AV47" s="117" t="str">
        <f t="shared" si="92"/>
        <v>-</v>
      </c>
      <c r="AW47" s="137" t="str">
        <f t="shared" si="55"/>
        <v>-</v>
      </c>
      <c r="AX47" s="125" t="str">
        <f t="shared" si="93"/>
        <v>-</v>
      </c>
      <c r="AY47" s="126" t="str">
        <f t="shared" si="56"/>
        <v>-</v>
      </c>
      <c r="AZ47" s="126" t="str">
        <f t="shared" si="57"/>
        <v>-</v>
      </c>
      <c r="BA47" s="183">
        <f t="shared" si="52"/>
        <v>7</v>
      </c>
      <c r="BB47" s="144"/>
      <c r="BC47" s="138"/>
      <c r="BD47" s="130">
        <f t="shared" si="39"/>
        <v>0</v>
      </c>
      <c r="BE47" s="126">
        <f t="shared" si="40"/>
        <v>0</v>
      </c>
      <c r="BF47" s="126" t="str">
        <f t="shared" si="41"/>
        <v>-</v>
      </c>
      <c r="BG47" s="135" t="str">
        <f t="shared" si="42"/>
        <v>-</v>
      </c>
      <c r="BH47" s="135" t="str">
        <f t="shared" si="43"/>
        <v>-</v>
      </c>
      <c r="BI47" s="137" t="str">
        <f t="shared" si="44"/>
        <v>-</v>
      </c>
      <c r="BJ47" s="117" t="str">
        <f t="shared" si="94"/>
        <v>-</v>
      </c>
      <c r="BK47" s="137" t="str">
        <f t="shared" si="45"/>
        <v>-</v>
      </c>
      <c r="BL47" s="125" t="str">
        <f t="shared" si="95"/>
        <v>-</v>
      </c>
      <c r="BM47" s="126" t="str">
        <f t="shared" si="46"/>
        <v>-</v>
      </c>
      <c r="BN47" s="126" t="str">
        <f t="shared" si="47"/>
        <v>-</v>
      </c>
      <c r="BO47" s="183">
        <f t="shared" si="53"/>
        <v>7</v>
      </c>
      <c r="BP47" s="144"/>
      <c r="BQ47" s="138"/>
      <c r="BR47" s="130">
        <f t="shared" si="58"/>
        <v>0</v>
      </c>
      <c r="BS47" s="126">
        <f t="shared" si="59"/>
        <v>0</v>
      </c>
      <c r="BT47" s="126" t="str">
        <f t="shared" si="60"/>
        <v>-</v>
      </c>
      <c r="BU47" s="135" t="str">
        <f t="shared" si="61"/>
        <v>-</v>
      </c>
      <c r="BV47" s="135" t="str">
        <f t="shared" si="62"/>
        <v>-</v>
      </c>
      <c r="BW47" s="137" t="str">
        <f t="shared" si="63"/>
        <v>-</v>
      </c>
      <c r="BX47" s="117" t="str">
        <f t="shared" si="96"/>
        <v>-</v>
      </c>
      <c r="BY47" s="137">
        <f t="shared" si="48"/>
        <v>0</v>
      </c>
      <c r="BZ47" s="176" t="str">
        <f t="shared" si="97"/>
        <v>-</v>
      </c>
      <c r="CA47" s="151"/>
      <c r="CB47" s="139"/>
      <c r="CC47" s="166">
        <f t="shared" si="54"/>
        <v>5.5</v>
      </c>
      <c r="CD47" s="167" t="s">
        <v>6</v>
      </c>
      <c r="CE47" s="166">
        <v>6</v>
      </c>
      <c r="CF47" s="171">
        <v>162</v>
      </c>
      <c r="CG47" s="171"/>
      <c r="CH47" s="170"/>
      <c r="CI47" s="170"/>
      <c r="CJ47" s="169">
        <v>206</v>
      </c>
      <c r="CK47" s="168">
        <f t="shared" si="71"/>
        <v>5.5</v>
      </c>
      <c r="CL47" s="147">
        <v>150</v>
      </c>
      <c r="CM47" s="168">
        <f t="shared" si="75"/>
        <v>5.5</v>
      </c>
      <c r="CN47" s="150">
        <v>125</v>
      </c>
      <c r="CO47" s="168">
        <f t="shared" si="76"/>
        <v>5.5</v>
      </c>
    </row>
    <row r="48" spans="1:93" ht="15" customHeight="1" x14ac:dyDescent="0.2">
      <c r="A48" s="194">
        <f t="shared" si="98"/>
        <v>41</v>
      </c>
      <c r="B48" s="122"/>
      <c r="C48" s="123"/>
      <c r="D48" s="124"/>
      <c r="E48" s="124"/>
      <c r="F48" s="104"/>
      <c r="G48" s="33" t="s">
        <v>16</v>
      </c>
      <c r="H48" s="125" t="str">
        <f t="shared" si="77"/>
        <v>?</v>
      </c>
      <c r="I48" s="126" t="str">
        <f t="shared" si="78"/>
        <v>-</v>
      </c>
      <c r="J48" s="126" t="str">
        <f t="shared" si="79"/>
        <v>-</v>
      </c>
      <c r="K48" s="184">
        <f t="shared" si="51"/>
        <v>4</v>
      </c>
      <c r="L48" s="128"/>
      <c r="M48" s="129"/>
      <c r="N48" s="128"/>
      <c r="O48" s="127">
        <f t="shared" si="80"/>
        <v>4</v>
      </c>
      <c r="P48" s="127">
        <f t="shared" si="81"/>
        <v>0</v>
      </c>
      <c r="Q48" s="130" t="str">
        <f t="shared" si="30"/>
        <v>-</v>
      </c>
      <c r="R48" s="126">
        <f t="shared" si="82"/>
        <v>0</v>
      </c>
      <c r="S48" s="126">
        <f t="shared" si="83"/>
        <v>0</v>
      </c>
      <c r="U48" s="131">
        <f t="shared" si="84"/>
        <v>30.5</v>
      </c>
      <c r="V48" s="131">
        <f t="shared" si="85"/>
        <v>30.5</v>
      </c>
      <c r="W48" s="131">
        <f t="shared" si="31"/>
        <v>61</v>
      </c>
      <c r="X48" s="132">
        <f t="shared" si="32"/>
        <v>30.5</v>
      </c>
      <c r="Y48" s="133"/>
      <c r="Z48" s="134">
        <f t="shared" si="86"/>
        <v>4</v>
      </c>
      <c r="AA48" s="135">
        <f t="shared" si="87"/>
        <v>0</v>
      </c>
      <c r="AB48" s="135">
        <f t="shared" si="88"/>
        <v>0</v>
      </c>
      <c r="AC48" s="136">
        <f t="shared" si="33"/>
        <v>0</v>
      </c>
      <c r="AD48" s="117"/>
      <c r="AE48" s="135">
        <f t="shared" si="34"/>
        <v>0</v>
      </c>
      <c r="AF48" s="135">
        <f t="shared" si="35"/>
        <v>0</v>
      </c>
      <c r="AG48" s="137">
        <f t="shared" si="12"/>
        <v>0</v>
      </c>
      <c r="AH48" s="117" t="str">
        <f t="shared" si="89"/>
        <v>-</v>
      </c>
      <c r="AI48" s="137">
        <f t="shared" si="90"/>
        <v>0</v>
      </c>
      <c r="AJ48" s="125" t="str">
        <f t="shared" si="91"/>
        <v>-</v>
      </c>
      <c r="AK48" s="126" t="str">
        <f t="shared" si="36"/>
        <v>-</v>
      </c>
      <c r="AL48" s="126" t="str">
        <f t="shared" si="37"/>
        <v>-</v>
      </c>
      <c r="AM48" s="183">
        <f t="shared" si="65"/>
        <v>7</v>
      </c>
      <c r="AN48" s="33"/>
      <c r="AO48" s="138"/>
      <c r="AP48" s="130">
        <f t="shared" si="64"/>
        <v>0</v>
      </c>
      <c r="AQ48" s="126">
        <f t="shared" si="72"/>
        <v>0</v>
      </c>
      <c r="AR48" s="126" t="str">
        <f t="shared" si="73"/>
        <v>-</v>
      </c>
      <c r="AS48" s="135" t="str">
        <f t="shared" si="66"/>
        <v>-</v>
      </c>
      <c r="AT48" s="135" t="str">
        <f t="shared" si="67"/>
        <v>-</v>
      </c>
      <c r="AU48" s="137" t="str">
        <f t="shared" si="74"/>
        <v>-</v>
      </c>
      <c r="AV48" s="117" t="str">
        <f t="shared" si="92"/>
        <v>-</v>
      </c>
      <c r="AW48" s="137" t="str">
        <f t="shared" si="55"/>
        <v>-</v>
      </c>
      <c r="AX48" s="125" t="str">
        <f t="shared" si="93"/>
        <v>-</v>
      </c>
      <c r="AY48" s="126" t="str">
        <f t="shared" si="56"/>
        <v>-</v>
      </c>
      <c r="AZ48" s="126" t="str">
        <f t="shared" si="57"/>
        <v>-</v>
      </c>
      <c r="BA48" s="183">
        <f t="shared" si="52"/>
        <v>7</v>
      </c>
      <c r="BB48" s="144"/>
      <c r="BC48" s="138"/>
      <c r="BD48" s="130">
        <f t="shared" si="39"/>
        <v>0</v>
      </c>
      <c r="BE48" s="126">
        <f t="shared" si="40"/>
        <v>0</v>
      </c>
      <c r="BF48" s="126" t="str">
        <f t="shared" si="41"/>
        <v>-</v>
      </c>
      <c r="BG48" s="135" t="str">
        <f t="shared" si="42"/>
        <v>-</v>
      </c>
      <c r="BH48" s="135" t="str">
        <f t="shared" si="43"/>
        <v>-</v>
      </c>
      <c r="BI48" s="137" t="str">
        <f t="shared" si="44"/>
        <v>-</v>
      </c>
      <c r="BJ48" s="117" t="str">
        <f t="shared" si="94"/>
        <v>-</v>
      </c>
      <c r="BK48" s="137" t="str">
        <f t="shared" si="45"/>
        <v>-</v>
      </c>
      <c r="BL48" s="125" t="str">
        <f t="shared" si="95"/>
        <v>-</v>
      </c>
      <c r="BM48" s="126" t="str">
        <f t="shared" si="46"/>
        <v>-</v>
      </c>
      <c r="BN48" s="126" t="str">
        <f t="shared" si="47"/>
        <v>-</v>
      </c>
      <c r="BO48" s="183">
        <f t="shared" si="53"/>
        <v>7</v>
      </c>
      <c r="BP48" s="144"/>
      <c r="BQ48" s="138"/>
      <c r="BR48" s="130">
        <f t="shared" si="58"/>
        <v>0</v>
      </c>
      <c r="BS48" s="126">
        <f t="shared" si="59"/>
        <v>0</v>
      </c>
      <c r="BT48" s="126" t="str">
        <f t="shared" si="60"/>
        <v>-</v>
      </c>
      <c r="BU48" s="135" t="str">
        <f t="shared" si="61"/>
        <v>-</v>
      </c>
      <c r="BV48" s="135" t="str">
        <f t="shared" si="62"/>
        <v>-</v>
      </c>
      <c r="BW48" s="137" t="str">
        <f t="shared" si="63"/>
        <v>-</v>
      </c>
      <c r="BX48" s="117" t="str">
        <f t="shared" si="96"/>
        <v>-</v>
      </c>
      <c r="BY48" s="137">
        <f t="shared" si="48"/>
        <v>0</v>
      </c>
      <c r="BZ48" s="176" t="str">
        <f t="shared" si="97"/>
        <v>-</v>
      </c>
      <c r="CA48" s="151"/>
      <c r="CB48" s="139"/>
      <c r="CC48" s="172">
        <f t="shared" si="54"/>
        <v>6</v>
      </c>
      <c r="CD48" s="167" t="s">
        <v>6</v>
      </c>
      <c r="CE48" s="172">
        <v>6.5</v>
      </c>
      <c r="CF48" s="171">
        <v>177</v>
      </c>
      <c r="CG48" s="171"/>
      <c r="CH48" s="170"/>
      <c r="CI48" s="170"/>
      <c r="CJ48" s="173"/>
      <c r="CK48" s="173"/>
      <c r="CL48" s="148">
        <v>165</v>
      </c>
      <c r="CM48" s="168">
        <f t="shared" si="75"/>
        <v>6</v>
      </c>
      <c r="CN48" s="150">
        <v>135</v>
      </c>
      <c r="CO48" s="168">
        <f t="shared" si="76"/>
        <v>6</v>
      </c>
    </row>
    <row r="49" spans="1:93" ht="15" customHeight="1" x14ac:dyDescent="0.2">
      <c r="A49" s="194">
        <f t="shared" si="98"/>
        <v>42</v>
      </c>
      <c r="B49" s="122"/>
      <c r="C49" s="123"/>
      <c r="D49" s="124"/>
      <c r="E49" s="124"/>
      <c r="F49" s="104"/>
      <c r="G49" s="33" t="s">
        <v>16</v>
      </c>
      <c r="H49" s="125" t="str">
        <f t="shared" si="77"/>
        <v>?</v>
      </c>
      <c r="I49" s="126" t="str">
        <f t="shared" si="78"/>
        <v>-</v>
      </c>
      <c r="J49" s="126" t="str">
        <f t="shared" si="79"/>
        <v>-</v>
      </c>
      <c r="K49" s="184">
        <f t="shared" si="51"/>
        <v>4</v>
      </c>
      <c r="L49" s="128"/>
      <c r="M49" s="129"/>
      <c r="N49" s="128"/>
      <c r="O49" s="127">
        <f t="shared" si="80"/>
        <v>4</v>
      </c>
      <c r="P49" s="127">
        <f t="shared" si="81"/>
        <v>0</v>
      </c>
      <c r="Q49" s="130" t="str">
        <f t="shared" si="30"/>
        <v>-</v>
      </c>
      <c r="R49" s="126">
        <f t="shared" si="82"/>
        <v>0</v>
      </c>
      <c r="S49" s="126">
        <f t="shared" si="83"/>
        <v>0</v>
      </c>
      <c r="U49" s="131">
        <f t="shared" si="84"/>
        <v>30.5</v>
      </c>
      <c r="V49" s="131">
        <f t="shared" si="85"/>
        <v>30.5</v>
      </c>
      <c r="W49" s="131">
        <f t="shared" si="31"/>
        <v>61</v>
      </c>
      <c r="X49" s="132">
        <f t="shared" si="32"/>
        <v>30.5</v>
      </c>
      <c r="Y49" s="133"/>
      <c r="Z49" s="134">
        <f t="shared" si="86"/>
        <v>4</v>
      </c>
      <c r="AA49" s="135">
        <f t="shared" si="87"/>
        <v>0</v>
      </c>
      <c r="AB49" s="135">
        <f t="shared" si="88"/>
        <v>0</v>
      </c>
      <c r="AC49" s="136">
        <f t="shared" si="33"/>
        <v>0</v>
      </c>
      <c r="AD49" s="117"/>
      <c r="AE49" s="135">
        <f t="shared" si="34"/>
        <v>0</v>
      </c>
      <c r="AF49" s="135">
        <f t="shared" si="35"/>
        <v>0</v>
      </c>
      <c r="AG49" s="137">
        <f t="shared" si="12"/>
        <v>0</v>
      </c>
      <c r="AH49" s="117" t="str">
        <f t="shared" si="89"/>
        <v>-</v>
      </c>
      <c r="AI49" s="137">
        <f t="shared" si="90"/>
        <v>0</v>
      </c>
      <c r="AJ49" s="125" t="str">
        <f t="shared" si="91"/>
        <v>-</v>
      </c>
      <c r="AK49" s="126" t="str">
        <f t="shared" si="36"/>
        <v>-</v>
      </c>
      <c r="AL49" s="126" t="str">
        <f t="shared" si="37"/>
        <v>-</v>
      </c>
      <c r="AM49" s="183">
        <f t="shared" si="65"/>
        <v>7</v>
      </c>
      <c r="AN49" s="33"/>
      <c r="AO49" s="138"/>
      <c r="AP49" s="130">
        <f t="shared" si="64"/>
        <v>0</v>
      </c>
      <c r="AQ49" s="126">
        <f t="shared" si="72"/>
        <v>0</v>
      </c>
      <c r="AR49" s="126" t="str">
        <f t="shared" si="73"/>
        <v>-</v>
      </c>
      <c r="AS49" s="135" t="str">
        <f t="shared" si="66"/>
        <v>-</v>
      </c>
      <c r="AT49" s="135" t="str">
        <f t="shared" si="67"/>
        <v>-</v>
      </c>
      <c r="AU49" s="137" t="str">
        <f t="shared" si="74"/>
        <v>-</v>
      </c>
      <c r="AV49" s="117" t="str">
        <f t="shared" si="92"/>
        <v>-</v>
      </c>
      <c r="AW49" s="137" t="str">
        <f t="shared" si="55"/>
        <v>-</v>
      </c>
      <c r="AX49" s="125" t="str">
        <f t="shared" si="93"/>
        <v>-</v>
      </c>
      <c r="AY49" s="126" t="str">
        <f t="shared" si="56"/>
        <v>-</v>
      </c>
      <c r="AZ49" s="126" t="str">
        <f t="shared" si="57"/>
        <v>-</v>
      </c>
      <c r="BA49" s="183">
        <f t="shared" si="52"/>
        <v>7</v>
      </c>
      <c r="BB49" s="144"/>
      <c r="BC49" s="138"/>
      <c r="BD49" s="130">
        <f t="shared" si="39"/>
        <v>0</v>
      </c>
      <c r="BE49" s="126">
        <f t="shared" si="40"/>
        <v>0</v>
      </c>
      <c r="BF49" s="126" t="str">
        <f t="shared" si="41"/>
        <v>-</v>
      </c>
      <c r="BG49" s="135" t="str">
        <f t="shared" si="42"/>
        <v>-</v>
      </c>
      <c r="BH49" s="135" t="str">
        <f t="shared" si="43"/>
        <v>-</v>
      </c>
      <c r="BI49" s="137" t="str">
        <f t="shared" si="44"/>
        <v>-</v>
      </c>
      <c r="BJ49" s="117" t="str">
        <f t="shared" si="94"/>
        <v>-</v>
      </c>
      <c r="BK49" s="137" t="str">
        <f t="shared" si="45"/>
        <v>-</v>
      </c>
      <c r="BL49" s="125" t="str">
        <f t="shared" si="95"/>
        <v>-</v>
      </c>
      <c r="BM49" s="126" t="str">
        <f t="shared" si="46"/>
        <v>-</v>
      </c>
      <c r="BN49" s="126" t="str">
        <f t="shared" si="47"/>
        <v>-</v>
      </c>
      <c r="BO49" s="183">
        <f t="shared" si="53"/>
        <v>7</v>
      </c>
      <c r="BP49" s="144"/>
      <c r="BQ49" s="138"/>
      <c r="BR49" s="130">
        <f t="shared" si="58"/>
        <v>0</v>
      </c>
      <c r="BS49" s="126">
        <f t="shared" si="59"/>
        <v>0</v>
      </c>
      <c r="BT49" s="126" t="str">
        <f t="shared" si="60"/>
        <v>-</v>
      </c>
      <c r="BU49" s="135" t="str">
        <f t="shared" si="61"/>
        <v>-</v>
      </c>
      <c r="BV49" s="135" t="str">
        <f t="shared" si="62"/>
        <v>-</v>
      </c>
      <c r="BW49" s="137" t="str">
        <f t="shared" si="63"/>
        <v>-</v>
      </c>
      <c r="BX49" s="117" t="str">
        <f t="shared" si="96"/>
        <v>-</v>
      </c>
      <c r="BY49" s="137">
        <f t="shared" si="48"/>
        <v>0</v>
      </c>
      <c r="BZ49" s="176" t="str">
        <f t="shared" si="97"/>
        <v>-</v>
      </c>
      <c r="CA49" s="151"/>
      <c r="CB49" s="139"/>
      <c r="CC49" s="172">
        <f t="shared" si="54"/>
        <v>6.5</v>
      </c>
      <c r="CD49" s="167" t="s">
        <v>6</v>
      </c>
      <c r="CE49" s="172">
        <v>7</v>
      </c>
      <c r="CF49" s="171">
        <v>192</v>
      </c>
      <c r="CG49" s="171"/>
      <c r="CH49" s="170"/>
      <c r="CI49" s="170"/>
      <c r="CJ49" s="173"/>
      <c r="CK49" s="173"/>
      <c r="CL49" s="148">
        <v>180</v>
      </c>
      <c r="CM49" s="168">
        <f t="shared" si="75"/>
        <v>6.5</v>
      </c>
      <c r="CN49" s="150">
        <v>145</v>
      </c>
      <c r="CO49" s="168">
        <f t="shared" si="76"/>
        <v>6.5</v>
      </c>
    </row>
    <row r="50" spans="1:93" ht="15" customHeight="1" x14ac:dyDescent="0.2">
      <c r="A50" s="194">
        <f t="shared" si="98"/>
        <v>43</v>
      </c>
      <c r="B50" s="122"/>
      <c r="C50" s="123"/>
      <c r="D50" s="124"/>
      <c r="E50" s="124"/>
      <c r="F50" s="104"/>
      <c r="G50" s="33" t="s">
        <v>16</v>
      </c>
      <c r="H50" s="125" t="str">
        <f t="shared" si="77"/>
        <v>?</v>
      </c>
      <c r="I50" s="126" t="str">
        <f t="shared" si="78"/>
        <v>-</v>
      </c>
      <c r="J50" s="126" t="str">
        <f t="shared" si="79"/>
        <v>-</v>
      </c>
      <c r="K50" s="184">
        <f t="shared" si="51"/>
        <v>4</v>
      </c>
      <c r="L50" s="128"/>
      <c r="M50" s="129"/>
      <c r="N50" s="128"/>
      <c r="O50" s="127">
        <f t="shared" si="80"/>
        <v>4</v>
      </c>
      <c r="P50" s="127">
        <f t="shared" si="81"/>
        <v>0</v>
      </c>
      <c r="Q50" s="130" t="str">
        <f t="shared" si="30"/>
        <v>-</v>
      </c>
      <c r="R50" s="126">
        <f t="shared" si="82"/>
        <v>0</v>
      </c>
      <c r="S50" s="126">
        <f t="shared" si="83"/>
        <v>0</v>
      </c>
      <c r="U50" s="131">
        <f t="shared" si="84"/>
        <v>30.5</v>
      </c>
      <c r="V50" s="131">
        <f t="shared" si="85"/>
        <v>30.5</v>
      </c>
      <c r="W50" s="131">
        <f t="shared" si="31"/>
        <v>61</v>
      </c>
      <c r="X50" s="132">
        <f t="shared" si="32"/>
        <v>30.5</v>
      </c>
      <c r="Y50" s="133"/>
      <c r="Z50" s="134">
        <f t="shared" si="86"/>
        <v>4</v>
      </c>
      <c r="AA50" s="135">
        <f t="shared" si="87"/>
        <v>0</v>
      </c>
      <c r="AB50" s="135">
        <f t="shared" si="88"/>
        <v>0</v>
      </c>
      <c r="AC50" s="136">
        <f t="shared" si="33"/>
        <v>0</v>
      </c>
      <c r="AD50" s="117"/>
      <c r="AE50" s="135">
        <f t="shared" si="34"/>
        <v>0</v>
      </c>
      <c r="AF50" s="135">
        <f t="shared" si="35"/>
        <v>0</v>
      </c>
      <c r="AG50" s="137">
        <f t="shared" si="12"/>
        <v>0</v>
      </c>
      <c r="AH50" s="117" t="str">
        <f t="shared" si="89"/>
        <v>-</v>
      </c>
      <c r="AI50" s="137">
        <f t="shared" si="90"/>
        <v>0</v>
      </c>
      <c r="AJ50" s="125" t="str">
        <f t="shared" si="91"/>
        <v>-</v>
      </c>
      <c r="AK50" s="126" t="str">
        <f t="shared" si="36"/>
        <v>-</v>
      </c>
      <c r="AL50" s="126" t="str">
        <f t="shared" si="37"/>
        <v>-</v>
      </c>
      <c r="AM50" s="183">
        <f t="shared" si="65"/>
        <v>7</v>
      </c>
      <c r="AN50" s="33"/>
      <c r="AO50" s="138"/>
      <c r="AP50" s="130">
        <f t="shared" si="64"/>
        <v>0</v>
      </c>
      <c r="AQ50" s="126">
        <f t="shared" si="72"/>
        <v>0</v>
      </c>
      <c r="AR50" s="126" t="str">
        <f t="shared" si="73"/>
        <v>-</v>
      </c>
      <c r="AS50" s="135" t="str">
        <f t="shared" si="66"/>
        <v>-</v>
      </c>
      <c r="AT50" s="135" t="str">
        <f t="shared" si="67"/>
        <v>-</v>
      </c>
      <c r="AU50" s="137" t="str">
        <f t="shared" si="74"/>
        <v>-</v>
      </c>
      <c r="AV50" s="117" t="str">
        <f t="shared" si="92"/>
        <v>-</v>
      </c>
      <c r="AW50" s="137" t="str">
        <f t="shared" si="55"/>
        <v>-</v>
      </c>
      <c r="AX50" s="125" t="str">
        <f t="shared" si="93"/>
        <v>-</v>
      </c>
      <c r="AY50" s="126" t="str">
        <f t="shared" si="56"/>
        <v>-</v>
      </c>
      <c r="AZ50" s="126" t="str">
        <f t="shared" si="57"/>
        <v>-</v>
      </c>
      <c r="BA50" s="183">
        <f t="shared" si="52"/>
        <v>7</v>
      </c>
      <c r="BB50" s="144"/>
      <c r="BC50" s="138"/>
      <c r="BD50" s="130">
        <f t="shared" si="39"/>
        <v>0</v>
      </c>
      <c r="BE50" s="126">
        <f t="shared" si="40"/>
        <v>0</v>
      </c>
      <c r="BF50" s="126" t="str">
        <f t="shared" si="41"/>
        <v>-</v>
      </c>
      <c r="BG50" s="135" t="str">
        <f t="shared" si="42"/>
        <v>-</v>
      </c>
      <c r="BH50" s="135" t="str">
        <f t="shared" si="43"/>
        <v>-</v>
      </c>
      <c r="BI50" s="137" t="str">
        <f t="shared" si="44"/>
        <v>-</v>
      </c>
      <c r="BJ50" s="117" t="str">
        <f t="shared" si="94"/>
        <v>-</v>
      </c>
      <c r="BK50" s="137" t="str">
        <f t="shared" si="45"/>
        <v>-</v>
      </c>
      <c r="BL50" s="125" t="str">
        <f t="shared" si="95"/>
        <v>-</v>
      </c>
      <c r="BM50" s="126" t="str">
        <f t="shared" si="46"/>
        <v>-</v>
      </c>
      <c r="BN50" s="126" t="str">
        <f t="shared" si="47"/>
        <v>-</v>
      </c>
      <c r="BO50" s="183">
        <f t="shared" si="53"/>
        <v>7</v>
      </c>
      <c r="BP50" s="144"/>
      <c r="BQ50" s="138"/>
      <c r="BR50" s="130">
        <f t="shared" si="58"/>
        <v>0</v>
      </c>
      <c r="BS50" s="126">
        <f t="shared" si="59"/>
        <v>0</v>
      </c>
      <c r="BT50" s="126" t="str">
        <f t="shared" si="60"/>
        <v>-</v>
      </c>
      <c r="BU50" s="135" t="str">
        <f t="shared" si="61"/>
        <v>-</v>
      </c>
      <c r="BV50" s="135" t="str">
        <f t="shared" si="62"/>
        <v>-</v>
      </c>
      <c r="BW50" s="137" t="str">
        <f t="shared" si="63"/>
        <v>-</v>
      </c>
      <c r="BX50" s="117" t="str">
        <f t="shared" si="96"/>
        <v>-</v>
      </c>
      <c r="BY50" s="137">
        <f t="shared" si="48"/>
        <v>0</v>
      </c>
      <c r="BZ50" s="176" t="str">
        <f t="shared" si="97"/>
        <v>-</v>
      </c>
      <c r="CA50" s="151"/>
      <c r="CB50" s="139"/>
      <c r="CC50" s="172">
        <f t="shared" si="54"/>
        <v>7</v>
      </c>
      <c r="CD50" s="167" t="s">
        <v>6</v>
      </c>
      <c r="CE50" s="172">
        <v>8</v>
      </c>
      <c r="CF50" s="174"/>
      <c r="CG50" s="174"/>
      <c r="CH50" s="170"/>
      <c r="CI50" s="170"/>
      <c r="CJ50" s="173"/>
      <c r="CK50" s="173"/>
      <c r="CL50" s="148">
        <v>200</v>
      </c>
      <c r="CM50" s="168">
        <f t="shared" si="75"/>
        <v>7</v>
      </c>
      <c r="CN50" s="150">
        <v>160</v>
      </c>
      <c r="CO50" s="168">
        <f t="shared" si="76"/>
        <v>7</v>
      </c>
    </row>
    <row r="51" spans="1:93" ht="15" customHeight="1" x14ac:dyDescent="0.2">
      <c r="A51" s="194">
        <f t="shared" si="98"/>
        <v>44</v>
      </c>
      <c r="B51" s="122"/>
      <c r="C51" s="123"/>
      <c r="D51" s="124"/>
      <c r="E51" s="124"/>
      <c r="F51" s="104"/>
      <c r="G51" s="33" t="s">
        <v>16</v>
      </c>
      <c r="H51" s="125" t="str">
        <f t="shared" si="77"/>
        <v>?</v>
      </c>
      <c r="I51" s="126" t="str">
        <f t="shared" si="78"/>
        <v>-</v>
      </c>
      <c r="J51" s="126" t="str">
        <f t="shared" si="79"/>
        <v>-</v>
      </c>
      <c r="K51" s="184">
        <f t="shared" si="51"/>
        <v>4</v>
      </c>
      <c r="L51" s="128"/>
      <c r="M51" s="129"/>
      <c r="N51" s="128"/>
      <c r="O51" s="127">
        <f t="shared" si="80"/>
        <v>4</v>
      </c>
      <c r="P51" s="127">
        <f t="shared" si="81"/>
        <v>0</v>
      </c>
      <c r="Q51" s="130" t="str">
        <f t="shared" si="30"/>
        <v>-</v>
      </c>
      <c r="R51" s="126">
        <f t="shared" si="82"/>
        <v>0</v>
      </c>
      <c r="S51" s="126">
        <f t="shared" si="83"/>
        <v>0</v>
      </c>
      <c r="U51" s="131">
        <f t="shared" si="84"/>
        <v>30.5</v>
      </c>
      <c r="V51" s="131">
        <f t="shared" si="85"/>
        <v>30.5</v>
      </c>
      <c r="W51" s="131">
        <f t="shared" si="31"/>
        <v>61</v>
      </c>
      <c r="X51" s="132">
        <f t="shared" si="32"/>
        <v>30.5</v>
      </c>
      <c r="Y51" s="133"/>
      <c r="Z51" s="134">
        <f t="shared" si="86"/>
        <v>4</v>
      </c>
      <c r="AA51" s="135">
        <f t="shared" si="87"/>
        <v>0</v>
      </c>
      <c r="AB51" s="135">
        <f t="shared" si="88"/>
        <v>0</v>
      </c>
      <c r="AC51" s="136">
        <f t="shared" si="33"/>
        <v>0</v>
      </c>
      <c r="AD51" s="117"/>
      <c r="AE51" s="135">
        <f t="shared" si="34"/>
        <v>0</v>
      </c>
      <c r="AF51" s="135">
        <f t="shared" si="35"/>
        <v>0</v>
      </c>
      <c r="AG51" s="137">
        <f t="shared" si="12"/>
        <v>0</v>
      </c>
      <c r="AH51" s="117" t="str">
        <f t="shared" si="89"/>
        <v>-</v>
      </c>
      <c r="AI51" s="137">
        <f t="shared" si="90"/>
        <v>0</v>
      </c>
      <c r="AJ51" s="125" t="str">
        <f t="shared" si="91"/>
        <v>-</v>
      </c>
      <c r="AK51" s="126" t="str">
        <f t="shared" si="36"/>
        <v>-</v>
      </c>
      <c r="AL51" s="126" t="str">
        <f t="shared" si="37"/>
        <v>-</v>
      </c>
      <c r="AM51" s="183">
        <f t="shared" si="65"/>
        <v>7</v>
      </c>
      <c r="AN51" s="33"/>
      <c r="AO51" s="138"/>
      <c r="AP51" s="130">
        <f t="shared" si="64"/>
        <v>0</v>
      </c>
      <c r="AQ51" s="126">
        <f t="shared" si="72"/>
        <v>0</v>
      </c>
      <c r="AR51" s="126" t="str">
        <f t="shared" si="73"/>
        <v>-</v>
      </c>
      <c r="AS51" s="135" t="str">
        <f t="shared" si="66"/>
        <v>-</v>
      </c>
      <c r="AT51" s="135" t="str">
        <f t="shared" si="67"/>
        <v>-</v>
      </c>
      <c r="AU51" s="137" t="str">
        <f t="shared" si="74"/>
        <v>-</v>
      </c>
      <c r="AV51" s="117" t="str">
        <f t="shared" si="92"/>
        <v>-</v>
      </c>
      <c r="AW51" s="137" t="str">
        <f t="shared" si="55"/>
        <v>-</v>
      </c>
      <c r="AX51" s="125" t="str">
        <f t="shared" si="93"/>
        <v>-</v>
      </c>
      <c r="AY51" s="126" t="str">
        <f t="shared" si="56"/>
        <v>-</v>
      </c>
      <c r="AZ51" s="126" t="str">
        <f t="shared" si="57"/>
        <v>-</v>
      </c>
      <c r="BA51" s="183">
        <f t="shared" si="52"/>
        <v>7</v>
      </c>
      <c r="BB51" s="144"/>
      <c r="BC51" s="138"/>
      <c r="BD51" s="130">
        <f t="shared" si="39"/>
        <v>0</v>
      </c>
      <c r="BE51" s="126">
        <f t="shared" si="40"/>
        <v>0</v>
      </c>
      <c r="BF51" s="126" t="str">
        <f t="shared" si="41"/>
        <v>-</v>
      </c>
      <c r="BG51" s="135" t="str">
        <f t="shared" si="42"/>
        <v>-</v>
      </c>
      <c r="BH51" s="135" t="str">
        <f t="shared" si="43"/>
        <v>-</v>
      </c>
      <c r="BI51" s="137" t="str">
        <f t="shared" si="44"/>
        <v>-</v>
      </c>
      <c r="BJ51" s="117" t="str">
        <f t="shared" si="94"/>
        <v>-</v>
      </c>
      <c r="BK51" s="137" t="str">
        <f t="shared" si="45"/>
        <v>-</v>
      </c>
      <c r="BL51" s="125" t="str">
        <f t="shared" si="95"/>
        <v>-</v>
      </c>
      <c r="BM51" s="126" t="str">
        <f t="shared" si="46"/>
        <v>-</v>
      </c>
      <c r="BN51" s="126" t="str">
        <f t="shared" si="47"/>
        <v>-</v>
      </c>
      <c r="BO51" s="183">
        <f t="shared" si="53"/>
        <v>7</v>
      </c>
      <c r="BP51" s="144"/>
      <c r="BQ51" s="138"/>
      <c r="BR51" s="130">
        <f t="shared" si="58"/>
        <v>0</v>
      </c>
      <c r="BS51" s="126">
        <f t="shared" si="59"/>
        <v>0</v>
      </c>
      <c r="BT51" s="126" t="str">
        <f t="shared" si="60"/>
        <v>-</v>
      </c>
      <c r="BU51" s="135" t="str">
        <f t="shared" si="61"/>
        <v>-</v>
      </c>
      <c r="BV51" s="135" t="str">
        <f t="shared" si="62"/>
        <v>-</v>
      </c>
      <c r="BW51" s="137" t="str">
        <f t="shared" si="63"/>
        <v>-</v>
      </c>
      <c r="BX51" s="117" t="str">
        <f t="shared" si="96"/>
        <v>-</v>
      </c>
      <c r="BY51" s="137">
        <f t="shared" si="48"/>
        <v>0</v>
      </c>
      <c r="BZ51" s="176" t="str">
        <f t="shared" si="97"/>
        <v>-</v>
      </c>
      <c r="CA51" s="151"/>
      <c r="CB51" s="139"/>
      <c r="CC51" s="172">
        <f t="shared" si="54"/>
        <v>8</v>
      </c>
      <c r="CD51" s="167" t="s">
        <v>6</v>
      </c>
      <c r="CE51" s="172">
        <v>9</v>
      </c>
      <c r="CF51" s="174"/>
      <c r="CG51" s="174"/>
      <c r="CH51" s="170"/>
      <c r="CI51" s="170"/>
      <c r="CJ51" s="173"/>
      <c r="CK51" s="173"/>
      <c r="CL51" s="148">
        <v>225</v>
      </c>
      <c r="CM51" s="168">
        <f t="shared" si="75"/>
        <v>8</v>
      </c>
      <c r="CN51" s="150">
        <v>175</v>
      </c>
      <c r="CO51" s="168">
        <f t="shared" si="76"/>
        <v>8</v>
      </c>
    </row>
    <row r="52" spans="1:93" ht="15" customHeight="1" x14ac:dyDescent="0.2">
      <c r="A52" s="194">
        <f t="shared" si="98"/>
        <v>45</v>
      </c>
      <c r="B52" s="122"/>
      <c r="C52" s="123"/>
      <c r="D52" s="124"/>
      <c r="E52" s="124"/>
      <c r="F52" s="104"/>
      <c r="G52" s="33" t="s">
        <v>16</v>
      </c>
      <c r="H52" s="125" t="str">
        <f t="shared" si="77"/>
        <v>?</v>
      </c>
      <c r="I52" s="126" t="str">
        <f t="shared" si="78"/>
        <v>-</v>
      </c>
      <c r="J52" s="126" t="str">
        <f t="shared" si="79"/>
        <v>-</v>
      </c>
      <c r="K52" s="184">
        <f t="shared" si="51"/>
        <v>4</v>
      </c>
      <c r="L52" s="128"/>
      <c r="M52" s="129"/>
      <c r="N52" s="128"/>
      <c r="O52" s="127">
        <f t="shared" si="80"/>
        <v>4</v>
      </c>
      <c r="P52" s="127">
        <f t="shared" si="81"/>
        <v>0</v>
      </c>
      <c r="Q52" s="130" t="str">
        <f t="shared" si="30"/>
        <v>-</v>
      </c>
      <c r="R52" s="126">
        <f t="shared" si="82"/>
        <v>0</v>
      </c>
      <c r="S52" s="126">
        <f t="shared" si="83"/>
        <v>0</v>
      </c>
      <c r="U52" s="131">
        <f t="shared" si="84"/>
        <v>30.5</v>
      </c>
      <c r="V52" s="131">
        <f t="shared" si="85"/>
        <v>30.5</v>
      </c>
      <c r="W52" s="131">
        <f t="shared" si="31"/>
        <v>61</v>
      </c>
      <c r="X52" s="132">
        <f t="shared" si="32"/>
        <v>30.5</v>
      </c>
      <c r="Y52" s="133"/>
      <c r="Z52" s="134">
        <f t="shared" si="86"/>
        <v>4</v>
      </c>
      <c r="AA52" s="135">
        <f t="shared" si="87"/>
        <v>0</v>
      </c>
      <c r="AB52" s="135">
        <f t="shared" si="88"/>
        <v>0</v>
      </c>
      <c r="AC52" s="136">
        <f t="shared" si="33"/>
        <v>0</v>
      </c>
      <c r="AD52" s="117"/>
      <c r="AE52" s="135">
        <f t="shared" si="34"/>
        <v>0</v>
      </c>
      <c r="AF52" s="135">
        <f t="shared" si="35"/>
        <v>0</v>
      </c>
      <c r="AG52" s="137">
        <f t="shared" si="12"/>
        <v>0</v>
      </c>
      <c r="AH52" s="117" t="str">
        <f t="shared" si="89"/>
        <v>-</v>
      </c>
      <c r="AI52" s="137">
        <f t="shared" si="90"/>
        <v>0</v>
      </c>
      <c r="AJ52" s="125" t="str">
        <f t="shared" si="91"/>
        <v>-</v>
      </c>
      <c r="AK52" s="126" t="str">
        <f t="shared" si="36"/>
        <v>-</v>
      </c>
      <c r="AL52" s="126" t="str">
        <f t="shared" si="37"/>
        <v>-</v>
      </c>
      <c r="AM52" s="183">
        <f t="shared" si="65"/>
        <v>7</v>
      </c>
      <c r="AN52" s="33"/>
      <c r="AO52" s="138"/>
      <c r="AP52" s="130">
        <f t="shared" si="64"/>
        <v>0</v>
      </c>
      <c r="AQ52" s="126">
        <f t="shared" si="72"/>
        <v>0</v>
      </c>
      <c r="AR52" s="126" t="str">
        <f t="shared" si="73"/>
        <v>-</v>
      </c>
      <c r="AS52" s="135" t="str">
        <f t="shared" si="66"/>
        <v>-</v>
      </c>
      <c r="AT52" s="135" t="str">
        <f t="shared" si="67"/>
        <v>-</v>
      </c>
      <c r="AU52" s="137" t="str">
        <f t="shared" si="74"/>
        <v>-</v>
      </c>
      <c r="AV52" s="117" t="str">
        <f t="shared" si="92"/>
        <v>-</v>
      </c>
      <c r="AW52" s="137" t="str">
        <f t="shared" si="55"/>
        <v>-</v>
      </c>
      <c r="AX52" s="125" t="str">
        <f t="shared" si="93"/>
        <v>-</v>
      </c>
      <c r="AY52" s="126" t="str">
        <f t="shared" si="56"/>
        <v>-</v>
      </c>
      <c r="AZ52" s="126" t="str">
        <f t="shared" si="57"/>
        <v>-</v>
      </c>
      <c r="BA52" s="183">
        <f t="shared" si="52"/>
        <v>7</v>
      </c>
      <c r="BB52" s="144"/>
      <c r="BC52" s="138"/>
      <c r="BD52" s="130">
        <f t="shared" si="39"/>
        <v>0</v>
      </c>
      <c r="BE52" s="126">
        <f t="shared" si="40"/>
        <v>0</v>
      </c>
      <c r="BF52" s="126" t="str">
        <f t="shared" si="41"/>
        <v>-</v>
      </c>
      <c r="BG52" s="135" t="str">
        <f t="shared" si="42"/>
        <v>-</v>
      </c>
      <c r="BH52" s="135" t="str">
        <f t="shared" si="43"/>
        <v>-</v>
      </c>
      <c r="BI52" s="137" t="str">
        <f t="shared" si="44"/>
        <v>-</v>
      </c>
      <c r="BJ52" s="117" t="str">
        <f t="shared" si="94"/>
        <v>-</v>
      </c>
      <c r="BK52" s="137" t="str">
        <f t="shared" si="45"/>
        <v>-</v>
      </c>
      <c r="BL52" s="125" t="str">
        <f t="shared" si="95"/>
        <v>-</v>
      </c>
      <c r="BM52" s="126" t="str">
        <f t="shared" si="46"/>
        <v>-</v>
      </c>
      <c r="BN52" s="126" t="str">
        <f t="shared" si="47"/>
        <v>-</v>
      </c>
      <c r="BO52" s="183">
        <f t="shared" si="53"/>
        <v>7</v>
      </c>
      <c r="BP52" s="144"/>
      <c r="BQ52" s="138"/>
      <c r="BR52" s="130">
        <f t="shared" si="58"/>
        <v>0</v>
      </c>
      <c r="BS52" s="126">
        <f t="shared" si="59"/>
        <v>0</v>
      </c>
      <c r="BT52" s="126" t="str">
        <f t="shared" si="60"/>
        <v>-</v>
      </c>
      <c r="BU52" s="135" t="str">
        <f t="shared" si="61"/>
        <v>-</v>
      </c>
      <c r="BV52" s="135" t="str">
        <f t="shared" si="62"/>
        <v>-</v>
      </c>
      <c r="BW52" s="137" t="str">
        <f t="shared" si="63"/>
        <v>-</v>
      </c>
      <c r="BX52" s="117" t="str">
        <f t="shared" si="96"/>
        <v>-</v>
      </c>
      <c r="BY52" s="137">
        <f t="shared" si="48"/>
        <v>0</v>
      </c>
      <c r="BZ52" s="176" t="str">
        <f t="shared" si="97"/>
        <v>-</v>
      </c>
      <c r="CA52" s="151"/>
      <c r="CB52" s="139"/>
      <c r="CC52" s="172">
        <f t="shared" si="54"/>
        <v>9</v>
      </c>
      <c r="CD52" s="167" t="s">
        <v>6</v>
      </c>
      <c r="CE52" s="172">
        <v>10</v>
      </c>
      <c r="CF52" s="174"/>
      <c r="CG52" s="174"/>
      <c r="CH52" s="170"/>
      <c r="CI52" s="170"/>
      <c r="CJ52" s="173"/>
      <c r="CK52" s="173"/>
      <c r="CL52" s="169">
        <v>250</v>
      </c>
      <c r="CM52" s="168">
        <f t="shared" si="75"/>
        <v>9</v>
      </c>
      <c r="CN52" s="150">
        <v>190</v>
      </c>
      <c r="CO52" s="168">
        <f t="shared" si="76"/>
        <v>9</v>
      </c>
    </row>
    <row r="53" spans="1:93" ht="15" customHeight="1" x14ac:dyDescent="0.2">
      <c r="A53" s="194">
        <f t="shared" si="98"/>
        <v>46</v>
      </c>
      <c r="B53" s="122"/>
      <c r="C53" s="123"/>
      <c r="D53" s="124"/>
      <c r="E53" s="124"/>
      <c r="F53" s="104"/>
      <c r="G53" s="33" t="s">
        <v>16</v>
      </c>
      <c r="H53" s="125" t="str">
        <f t="shared" si="77"/>
        <v>?</v>
      </c>
      <c r="I53" s="126" t="str">
        <f t="shared" si="78"/>
        <v>-</v>
      </c>
      <c r="J53" s="126" t="str">
        <f t="shared" si="79"/>
        <v>-</v>
      </c>
      <c r="K53" s="184">
        <f t="shared" si="51"/>
        <v>4</v>
      </c>
      <c r="L53" s="128"/>
      <c r="M53" s="129"/>
      <c r="N53" s="128"/>
      <c r="O53" s="127">
        <f t="shared" si="80"/>
        <v>4</v>
      </c>
      <c r="P53" s="127">
        <f t="shared" si="81"/>
        <v>0</v>
      </c>
      <c r="Q53" s="130" t="str">
        <f t="shared" si="30"/>
        <v>-</v>
      </c>
      <c r="R53" s="126">
        <f t="shared" si="82"/>
        <v>0</v>
      </c>
      <c r="S53" s="126">
        <f t="shared" si="83"/>
        <v>0</v>
      </c>
      <c r="U53" s="131">
        <f t="shared" si="84"/>
        <v>30.5</v>
      </c>
      <c r="V53" s="131">
        <f t="shared" si="85"/>
        <v>30.5</v>
      </c>
      <c r="W53" s="131">
        <f t="shared" si="31"/>
        <v>61</v>
      </c>
      <c r="X53" s="132">
        <f t="shared" si="32"/>
        <v>30.5</v>
      </c>
      <c r="Y53" s="133"/>
      <c r="Z53" s="134">
        <f t="shared" si="86"/>
        <v>4</v>
      </c>
      <c r="AA53" s="135">
        <f t="shared" si="87"/>
        <v>0</v>
      </c>
      <c r="AB53" s="135">
        <f t="shared" si="88"/>
        <v>0</v>
      </c>
      <c r="AC53" s="136">
        <f t="shared" si="33"/>
        <v>0</v>
      </c>
      <c r="AD53" s="117"/>
      <c r="AE53" s="135">
        <f t="shared" si="34"/>
        <v>0</v>
      </c>
      <c r="AF53" s="135">
        <f t="shared" si="35"/>
        <v>0</v>
      </c>
      <c r="AG53" s="137">
        <f t="shared" si="12"/>
        <v>0</v>
      </c>
      <c r="AH53" s="117" t="str">
        <f t="shared" si="89"/>
        <v>-</v>
      </c>
      <c r="AI53" s="137">
        <f t="shared" si="90"/>
        <v>0</v>
      </c>
      <c r="AJ53" s="125" t="str">
        <f t="shared" si="91"/>
        <v>-</v>
      </c>
      <c r="AK53" s="126" t="str">
        <f t="shared" si="36"/>
        <v>-</v>
      </c>
      <c r="AL53" s="126" t="str">
        <f t="shared" si="37"/>
        <v>-</v>
      </c>
      <c r="AM53" s="183">
        <f t="shared" si="65"/>
        <v>7</v>
      </c>
      <c r="AN53" s="33"/>
      <c r="AO53" s="138"/>
      <c r="AP53" s="130">
        <f t="shared" si="64"/>
        <v>0</v>
      </c>
      <c r="AQ53" s="126">
        <f t="shared" si="72"/>
        <v>0</v>
      </c>
      <c r="AR53" s="126" t="str">
        <f t="shared" si="73"/>
        <v>-</v>
      </c>
      <c r="AS53" s="135" t="str">
        <f t="shared" si="66"/>
        <v>-</v>
      </c>
      <c r="AT53" s="135" t="str">
        <f t="shared" si="67"/>
        <v>-</v>
      </c>
      <c r="AU53" s="137" t="str">
        <f t="shared" si="74"/>
        <v>-</v>
      </c>
      <c r="AV53" s="117" t="str">
        <f t="shared" si="92"/>
        <v>-</v>
      </c>
      <c r="AW53" s="137" t="str">
        <f t="shared" si="55"/>
        <v>-</v>
      </c>
      <c r="AX53" s="125" t="str">
        <f t="shared" si="93"/>
        <v>-</v>
      </c>
      <c r="AY53" s="126" t="str">
        <f t="shared" si="56"/>
        <v>-</v>
      </c>
      <c r="AZ53" s="126" t="str">
        <f t="shared" si="57"/>
        <v>-</v>
      </c>
      <c r="BA53" s="183">
        <f t="shared" si="52"/>
        <v>7</v>
      </c>
      <c r="BB53" s="144"/>
      <c r="BC53" s="138"/>
      <c r="BD53" s="130">
        <f t="shared" si="39"/>
        <v>0</v>
      </c>
      <c r="BE53" s="126">
        <f t="shared" si="40"/>
        <v>0</v>
      </c>
      <c r="BF53" s="126" t="str">
        <f t="shared" si="41"/>
        <v>-</v>
      </c>
      <c r="BG53" s="135" t="str">
        <f t="shared" si="42"/>
        <v>-</v>
      </c>
      <c r="BH53" s="135" t="str">
        <f t="shared" si="43"/>
        <v>-</v>
      </c>
      <c r="BI53" s="137" t="str">
        <f t="shared" si="44"/>
        <v>-</v>
      </c>
      <c r="BJ53" s="117" t="str">
        <f t="shared" si="94"/>
        <v>-</v>
      </c>
      <c r="BK53" s="137" t="str">
        <f t="shared" si="45"/>
        <v>-</v>
      </c>
      <c r="BL53" s="125" t="str">
        <f t="shared" si="95"/>
        <v>-</v>
      </c>
      <c r="BM53" s="126" t="str">
        <f t="shared" si="46"/>
        <v>-</v>
      </c>
      <c r="BN53" s="126" t="str">
        <f t="shared" si="47"/>
        <v>-</v>
      </c>
      <c r="BO53" s="183">
        <f t="shared" si="53"/>
        <v>7</v>
      </c>
      <c r="BP53" s="144"/>
      <c r="BQ53" s="138"/>
      <c r="BR53" s="130">
        <f t="shared" si="58"/>
        <v>0</v>
      </c>
      <c r="BS53" s="126">
        <f t="shared" si="59"/>
        <v>0</v>
      </c>
      <c r="BT53" s="126" t="str">
        <f t="shared" si="60"/>
        <v>-</v>
      </c>
      <c r="BU53" s="135" t="str">
        <f t="shared" si="61"/>
        <v>-</v>
      </c>
      <c r="BV53" s="135" t="str">
        <f t="shared" si="62"/>
        <v>-</v>
      </c>
      <c r="BW53" s="137" t="str">
        <f t="shared" si="63"/>
        <v>-</v>
      </c>
      <c r="BX53" s="117" t="str">
        <f t="shared" si="96"/>
        <v>-</v>
      </c>
      <c r="BY53" s="137">
        <f t="shared" si="48"/>
        <v>0</v>
      </c>
      <c r="BZ53" s="176" t="str">
        <f t="shared" si="97"/>
        <v>-</v>
      </c>
      <c r="CA53" s="151"/>
      <c r="CB53" s="139"/>
      <c r="CC53" s="172">
        <f t="shared" si="54"/>
        <v>10</v>
      </c>
      <c r="CD53" s="167" t="s">
        <v>6</v>
      </c>
      <c r="CE53" s="172">
        <v>11</v>
      </c>
      <c r="CF53" s="174"/>
      <c r="CG53" s="174"/>
      <c r="CH53" s="170"/>
      <c r="CI53" s="170"/>
      <c r="CJ53" s="173"/>
      <c r="CK53" s="173"/>
      <c r="CL53" s="169">
        <v>275</v>
      </c>
      <c r="CM53" s="168">
        <f t="shared" si="75"/>
        <v>10</v>
      </c>
      <c r="CN53" s="150">
        <v>205</v>
      </c>
      <c r="CO53" s="168">
        <f t="shared" si="76"/>
        <v>10</v>
      </c>
    </row>
    <row r="54" spans="1:93" ht="15" customHeight="1" x14ac:dyDescent="0.2">
      <c r="A54" s="194">
        <f t="shared" si="98"/>
        <v>47</v>
      </c>
      <c r="B54" s="122"/>
      <c r="C54" s="123"/>
      <c r="D54" s="124"/>
      <c r="E54" s="124"/>
      <c r="F54" s="104"/>
      <c r="G54" s="33" t="s">
        <v>16</v>
      </c>
      <c r="H54" s="125" t="str">
        <f t="shared" si="77"/>
        <v>?</v>
      </c>
      <c r="I54" s="126" t="str">
        <f t="shared" si="78"/>
        <v>-</v>
      </c>
      <c r="J54" s="126" t="str">
        <f t="shared" si="79"/>
        <v>-</v>
      </c>
      <c r="K54" s="184">
        <f t="shared" si="51"/>
        <v>4</v>
      </c>
      <c r="L54" s="128"/>
      <c r="M54" s="129"/>
      <c r="N54" s="128"/>
      <c r="O54" s="127">
        <f t="shared" si="80"/>
        <v>4</v>
      </c>
      <c r="P54" s="127">
        <f t="shared" si="81"/>
        <v>0</v>
      </c>
      <c r="Q54" s="130" t="str">
        <f t="shared" si="30"/>
        <v>-</v>
      </c>
      <c r="R54" s="126">
        <f t="shared" si="82"/>
        <v>0</v>
      </c>
      <c r="S54" s="126">
        <f t="shared" si="83"/>
        <v>0</v>
      </c>
      <c r="U54" s="131">
        <f t="shared" si="84"/>
        <v>30.5</v>
      </c>
      <c r="V54" s="131">
        <f t="shared" si="85"/>
        <v>30.5</v>
      </c>
      <c r="W54" s="131">
        <f t="shared" si="31"/>
        <v>61</v>
      </c>
      <c r="X54" s="132">
        <f t="shared" si="32"/>
        <v>30.5</v>
      </c>
      <c r="Y54" s="133"/>
      <c r="Z54" s="134">
        <f t="shared" si="86"/>
        <v>4</v>
      </c>
      <c r="AA54" s="135">
        <f t="shared" si="87"/>
        <v>0</v>
      </c>
      <c r="AB54" s="135">
        <f t="shared" si="88"/>
        <v>0</v>
      </c>
      <c r="AC54" s="136">
        <f t="shared" si="33"/>
        <v>0</v>
      </c>
      <c r="AD54" s="117"/>
      <c r="AE54" s="135">
        <f t="shared" si="34"/>
        <v>0</v>
      </c>
      <c r="AF54" s="135">
        <f t="shared" si="35"/>
        <v>0</v>
      </c>
      <c r="AG54" s="137">
        <f t="shared" si="12"/>
        <v>0</v>
      </c>
      <c r="AH54" s="117" t="str">
        <f t="shared" si="89"/>
        <v>-</v>
      </c>
      <c r="AI54" s="137">
        <f t="shared" si="90"/>
        <v>0</v>
      </c>
      <c r="AJ54" s="125" t="str">
        <f t="shared" si="91"/>
        <v>-</v>
      </c>
      <c r="AK54" s="126" t="str">
        <f t="shared" si="36"/>
        <v>-</v>
      </c>
      <c r="AL54" s="126" t="str">
        <f t="shared" si="37"/>
        <v>-</v>
      </c>
      <c r="AM54" s="183">
        <f t="shared" si="65"/>
        <v>7</v>
      </c>
      <c r="AN54" s="33"/>
      <c r="AO54" s="138"/>
      <c r="AP54" s="130">
        <f t="shared" si="64"/>
        <v>0</v>
      </c>
      <c r="AQ54" s="126">
        <f t="shared" si="72"/>
        <v>0</v>
      </c>
      <c r="AR54" s="126" t="str">
        <f t="shared" si="73"/>
        <v>-</v>
      </c>
      <c r="AS54" s="135" t="str">
        <f t="shared" si="66"/>
        <v>-</v>
      </c>
      <c r="AT54" s="135" t="str">
        <f t="shared" si="67"/>
        <v>-</v>
      </c>
      <c r="AU54" s="137" t="str">
        <f t="shared" si="74"/>
        <v>-</v>
      </c>
      <c r="AV54" s="117" t="str">
        <f t="shared" si="92"/>
        <v>-</v>
      </c>
      <c r="AW54" s="137" t="str">
        <f t="shared" si="55"/>
        <v>-</v>
      </c>
      <c r="AX54" s="125" t="str">
        <f t="shared" si="93"/>
        <v>-</v>
      </c>
      <c r="AY54" s="126" t="str">
        <f t="shared" si="56"/>
        <v>-</v>
      </c>
      <c r="AZ54" s="126" t="str">
        <f t="shared" si="57"/>
        <v>-</v>
      </c>
      <c r="BA54" s="183">
        <f t="shared" si="52"/>
        <v>7</v>
      </c>
      <c r="BB54" s="144"/>
      <c r="BC54" s="138"/>
      <c r="BD54" s="130">
        <f t="shared" si="39"/>
        <v>0</v>
      </c>
      <c r="BE54" s="126">
        <f t="shared" si="40"/>
        <v>0</v>
      </c>
      <c r="BF54" s="126" t="str">
        <f t="shared" si="41"/>
        <v>-</v>
      </c>
      <c r="BG54" s="135" t="str">
        <f t="shared" si="42"/>
        <v>-</v>
      </c>
      <c r="BH54" s="135" t="str">
        <f t="shared" si="43"/>
        <v>-</v>
      </c>
      <c r="BI54" s="137" t="str">
        <f t="shared" si="44"/>
        <v>-</v>
      </c>
      <c r="BJ54" s="117" t="str">
        <f t="shared" si="94"/>
        <v>-</v>
      </c>
      <c r="BK54" s="137" t="str">
        <f t="shared" si="45"/>
        <v>-</v>
      </c>
      <c r="BL54" s="125" t="str">
        <f t="shared" si="95"/>
        <v>-</v>
      </c>
      <c r="BM54" s="126" t="str">
        <f t="shared" si="46"/>
        <v>-</v>
      </c>
      <c r="BN54" s="126" t="str">
        <f t="shared" si="47"/>
        <v>-</v>
      </c>
      <c r="BO54" s="183">
        <f t="shared" si="53"/>
        <v>7</v>
      </c>
      <c r="BP54" s="144"/>
      <c r="BQ54" s="138"/>
      <c r="BR54" s="130">
        <f t="shared" si="58"/>
        <v>0</v>
      </c>
      <c r="BS54" s="126">
        <f t="shared" si="59"/>
        <v>0</v>
      </c>
      <c r="BT54" s="126" t="str">
        <f t="shared" si="60"/>
        <v>-</v>
      </c>
      <c r="BU54" s="135" t="str">
        <f t="shared" si="61"/>
        <v>-</v>
      </c>
      <c r="BV54" s="135" t="str">
        <f t="shared" si="62"/>
        <v>-</v>
      </c>
      <c r="BW54" s="137" t="str">
        <f t="shared" si="63"/>
        <v>-</v>
      </c>
      <c r="BX54" s="117" t="str">
        <f t="shared" si="96"/>
        <v>-</v>
      </c>
      <c r="BY54" s="137">
        <f t="shared" si="48"/>
        <v>0</v>
      </c>
      <c r="BZ54" s="176" t="str">
        <f t="shared" si="97"/>
        <v>-</v>
      </c>
      <c r="CA54" s="151"/>
      <c r="CB54" s="139"/>
      <c r="CC54" s="172">
        <f t="shared" si="54"/>
        <v>11</v>
      </c>
      <c r="CD54" s="167" t="s">
        <v>6</v>
      </c>
      <c r="CE54" s="172">
        <v>13</v>
      </c>
      <c r="CF54" s="174"/>
      <c r="CG54" s="174"/>
      <c r="CH54" s="170"/>
      <c r="CI54" s="170"/>
      <c r="CJ54" s="173"/>
      <c r="CK54" s="173"/>
      <c r="CL54" s="169">
        <v>325</v>
      </c>
      <c r="CM54" s="168">
        <f t="shared" si="75"/>
        <v>11</v>
      </c>
      <c r="CN54" s="150">
        <v>230</v>
      </c>
      <c r="CO54" s="168">
        <f t="shared" si="76"/>
        <v>11</v>
      </c>
    </row>
    <row r="55" spans="1:93" ht="15" customHeight="1" x14ac:dyDescent="0.2">
      <c r="A55" s="194">
        <f t="shared" si="98"/>
        <v>48</v>
      </c>
      <c r="B55" s="122"/>
      <c r="C55" s="123"/>
      <c r="D55" s="124"/>
      <c r="E55" s="124"/>
      <c r="F55" s="104"/>
      <c r="G55" s="33" t="s">
        <v>16</v>
      </c>
      <c r="H55" s="125" t="str">
        <f t="shared" si="77"/>
        <v>?</v>
      </c>
      <c r="I55" s="126" t="str">
        <f t="shared" si="78"/>
        <v>-</v>
      </c>
      <c r="J55" s="126" t="str">
        <f t="shared" si="79"/>
        <v>-</v>
      </c>
      <c r="K55" s="184">
        <f t="shared" si="51"/>
        <v>4</v>
      </c>
      <c r="L55" s="128"/>
      <c r="M55" s="129"/>
      <c r="N55" s="128"/>
      <c r="O55" s="127">
        <f t="shared" si="80"/>
        <v>4</v>
      </c>
      <c r="P55" s="127">
        <f t="shared" si="81"/>
        <v>0</v>
      </c>
      <c r="Q55" s="130" t="str">
        <f t="shared" si="30"/>
        <v>-</v>
      </c>
      <c r="R55" s="126">
        <f t="shared" si="82"/>
        <v>0</v>
      </c>
      <c r="S55" s="126">
        <f t="shared" si="83"/>
        <v>0</v>
      </c>
      <c r="U55" s="131">
        <f t="shared" si="84"/>
        <v>30.5</v>
      </c>
      <c r="V55" s="131">
        <f t="shared" si="85"/>
        <v>30.5</v>
      </c>
      <c r="W55" s="131">
        <f t="shared" si="31"/>
        <v>61</v>
      </c>
      <c r="X55" s="132">
        <f t="shared" si="32"/>
        <v>30.5</v>
      </c>
      <c r="Y55" s="133"/>
      <c r="Z55" s="134">
        <f t="shared" si="86"/>
        <v>4</v>
      </c>
      <c r="AA55" s="135">
        <f t="shared" si="87"/>
        <v>0</v>
      </c>
      <c r="AB55" s="135">
        <f t="shared" si="88"/>
        <v>0</v>
      </c>
      <c r="AC55" s="136">
        <f t="shared" si="33"/>
        <v>0</v>
      </c>
      <c r="AD55" s="117"/>
      <c r="AE55" s="135">
        <f t="shared" si="34"/>
        <v>0</v>
      </c>
      <c r="AF55" s="135">
        <f t="shared" si="35"/>
        <v>0</v>
      </c>
      <c r="AG55" s="137">
        <f t="shared" si="12"/>
        <v>0</v>
      </c>
      <c r="AH55" s="117" t="str">
        <f t="shared" si="89"/>
        <v>-</v>
      </c>
      <c r="AI55" s="137">
        <f t="shared" si="90"/>
        <v>0</v>
      </c>
      <c r="AJ55" s="125" t="str">
        <f t="shared" si="91"/>
        <v>-</v>
      </c>
      <c r="AK55" s="126" t="str">
        <f t="shared" si="36"/>
        <v>-</v>
      </c>
      <c r="AL55" s="126" t="str">
        <f t="shared" si="37"/>
        <v>-</v>
      </c>
      <c r="AM55" s="183">
        <f t="shared" si="65"/>
        <v>7</v>
      </c>
      <c r="AN55" s="33"/>
      <c r="AO55" s="138"/>
      <c r="AP55" s="130">
        <f t="shared" si="64"/>
        <v>0</v>
      </c>
      <c r="AQ55" s="126">
        <f t="shared" si="72"/>
        <v>0</v>
      </c>
      <c r="AR55" s="126" t="str">
        <f t="shared" si="73"/>
        <v>-</v>
      </c>
      <c r="AS55" s="135" t="str">
        <f t="shared" si="66"/>
        <v>-</v>
      </c>
      <c r="AT55" s="135" t="str">
        <f t="shared" si="67"/>
        <v>-</v>
      </c>
      <c r="AU55" s="137" t="str">
        <f t="shared" si="74"/>
        <v>-</v>
      </c>
      <c r="AV55" s="117" t="str">
        <f t="shared" si="92"/>
        <v>-</v>
      </c>
      <c r="AW55" s="137" t="str">
        <f t="shared" si="55"/>
        <v>-</v>
      </c>
      <c r="AX55" s="125" t="str">
        <f t="shared" si="93"/>
        <v>-</v>
      </c>
      <c r="AY55" s="126" t="str">
        <f t="shared" si="56"/>
        <v>-</v>
      </c>
      <c r="AZ55" s="126" t="str">
        <f t="shared" si="57"/>
        <v>-</v>
      </c>
      <c r="BA55" s="183">
        <f t="shared" si="52"/>
        <v>7</v>
      </c>
      <c r="BB55" s="144"/>
      <c r="BC55" s="138"/>
      <c r="BD55" s="130">
        <f t="shared" si="39"/>
        <v>0</v>
      </c>
      <c r="BE55" s="126">
        <f t="shared" si="40"/>
        <v>0</v>
      </c>
      <c r="BF55" s="126" t="str">
        <f t="shared" si="41"/>
        <v>-</v>
      </c>
      <c r="BG55" s="135" t="str">
        <f t="shared" si="42"/>
        <v>-</v>
      </c>
      <c r="BH55" s="135" t="str">
        <f t="shared" si="43"/>
        <v>-</v>
      </c>
      <c r="BI55" s="137" t="str">
        <f t="shared" si="44"/>
        <v>-</v>
      </c>
      <c r="BJ55" s="117" t="str">
        <f t="shared" si="94"/>
        <v>-</v>
      </c>
      <c r="BK55" s="137" t="str">
        <f t="shared" si="45"/>
        <v>-</v>
      </c>
      <c r="BL55" s="125" t="str">
        <f t="shared" si="95"/>
        <v>-</v>
      </c>
      <c r="BM55" s="126" t="str">
        <f t="shared" si="46"/>
        <v>-</v>
      </c>
      <c r="BN55" s="126" t="str">
        <f t="shared" si="47"/>
        <v>-</v>
      </c>
      <c r="BO55" s="183">
        <f t="shared" si="53"/>
        <v>7</v>
      </c>
      <c r="BP55" s="144"/>
      <c r="BQ55" s="138"/>
      <c r="BR55" s="130">
        <f t="shared" si="58"/>
        <v>0</v>
      </c>
      <c r="BS55" s="126">
        <f t="shared" si="59"/>
        <v>0</v>
      </c>
      <c r="BT55" s="126" t="str">
        <f t="shared" si="60"/>
        <v>-</v>
      </c>
      <c r="BU55" s="135" t="str">
        <f t="shared" si="61"/>
        <v>-</v>
      </c>
      <c r="BV55" s="135" t="str">
        <f t="shared" si="62"/>
        <v>-</v>
      </c>
      <c r="BW55" s="137" t="str">
        <f t="shared" si="63"/>
        <v>-</v>
      </c>
      <c r="BX55" s="117" t="str">
        <f t="shared" si="96"/>
        <v>-</v>
      </c>
      <c r="BY55" s="137">
        <f t="shared" si="48"/>
        <v>0</v>
      </c>
      <c r="BZ55" s="176" t="str">
        <f t="shared" si="97"/>
        <v>-</v>
      </c>
      <c r="CA55" s="151"/>
      <c r="CB55" s="139"/>
      <c r="CC55" s="172">
        <f t="shared" si="54"/>
        <v>13</v>
      </c>
      <c r="CD55" s="167" t="s">
        <v>6</v>
      </c>
      <c r="CE55" s="172">
        <v>15</v>
      </c>
      <c r="CF55" s="174"/>
      <c r="CG55" s="174"/>
      <c r="CH55" s="170"/>
      <c r="CI55" s="170"/>
      <c r="CJ55" s="173"/>
      <c r="CK55" s="173"/>
      <c r="CL55" s="169">
        <v>375</v>
      </c>
      <c r="CM55" s="168">
        <f t="shared" si="75"/>
        <v>13</v>
      </c>
      <c r="CN55" s="150">
        <v>255</v>
      </c>
      <c r="CO55" s="168">
        <f t="shared" si="76"/>
        <v>13</v>
      </c>
    </row>
    <row r="56" spans="1:93" ht="15" customHeight="1" x14ac:dyDescent="0.2">
      <c r="A56" s="194">
        <f t="shared" si="98"/>
        <v>49</v>
      </c>
      <c r="B56" s="122"/>
      <c r="C56" s="123"/>
      <c r="D56" s="124"/>
      <c r="E56" s="124"/>
      <c r="F56" s="104"/>
      <c r="G56" s="33" t="s">
        <v>16</v>
      </c>
      <c r="H56" s="125" t="str">
        <f t="shared" si="77"/>
        <v>?</v>
      </c>
      <c r="I56" s="126" t="str">
        <f t="shared" si="78"/>
        <v>-</v>
      </c>
      <c r="J56" s="126" t="str">
        <f t="shared" si="79"/>
        <v>-</v>
      </c>
      <c r="K56" s="184">
        <f t="shared" si="51"/>
        <v>4</v>
      </c>
      <c r="L56" s="128"/>
      <c r="M56" s="129"/>
      <c r="N56" s="128"/>
      <c r="O56" s="127">
        <f t="shared" si="80"/>
        <v>4</v>
      </c>
      <c r="P56" s="127">
        <f t="shared" si="81"/>
        <v>0</v>
      </c>
      <c r="Q56" s="130" t="str">
        <f t="shared" si="30"/>
        <v>-</v>
      </c>
      <c r="R56" s="126">
        <f t="shared" si="82"/>
        <v>0</v>
      </c>
      <c r="S56" s="126">
        <f t="shared" si="83"/>
        <v>0</v>
      </c>
      <c r="U56" s="131">
        <f t="shared" si="84"/>
        <v>30.5</v>
      </c>
      <c r="V56" s="131">
        <f t="shared" si="85"/>
        <v>30.5</v>
      </c>
      <c r="W56" s="131">
        <f t="shared" si="31"/>
        <v>61</v>
      </c>
      <c r="X56" s="132">
        <f t="shared" si="32"/>
        <v>30.5</v>
      </c>
      <c r="Y56" s="133"/>
      <c r="Z56" s="134">
        <f t="shared" si="86"/>
        <v>4</v>
      </c>
      <c r="AA56" s="135">
        <f t="shared" si="87"/>
        <v>0</v>
      </c>
      <c r="AB56" s="135">
        <f t="shared" si="88"/>
        <v>0</v>
      </c>
      <c r="AC56" s="136">
        <f t="shared" si="33"/>
        <v>0</v>
      </c>
      <c r="AD56" s="117"/>
      <c r="AE56" s="135">
        <f t="shared" si="34"/>
        <v>0</v>
      </c>
      <c r="AF56" s="135">
        <f t="shared" si="35"/>
        <v>0</v>
      </c>
      <c r="AG56" s="137">
        <f t="shared" si="12"/>
        <v>0</v>
      </c>
      <c r="AH56" s="117" t="str">
        <f t="shared" si="89"/>
        <v>-</v>
      </c>
      <c r="AI56" s="137">
        <f t="shared" si="90"/>
        <v>0</v>
      </c>
      <c r="AJ56" s="125" t="str">
        <f t="shared" si="91"/>
        <v>-</v>
      </c>
      <c r="AK56" s="126" t="str">
        <f t="shared" si="36"/>
        <v>-</v>
      </c>
      <c r="AL56" s="126" t="str">
        <f t="shared" si="37"/>
        <v>-</v>
      </c>
      <c r="AM56" s="183">
        <f t="shared" si="65"/>
        <v>7</v>
      </c>
      <c r="AN56" s="33"/>
      <c r="AO56" s="138"/>
      <c r="AP56" s="130">
        <f t="shared" si="64"/>
        <v>0</v>
      </c>
      <c r="AQ56" s="126">
        <f t="shared" si="72"/>
        <v>0</v>
      </c>
      <c r="AR56" s="126" t="str">
        <f t="shared" si="73"/>
        <v>-</v>
      </c>
      <c r="AS56" s="135" t="str">
        <f t="shared" si="66"/>
        <v>-</v>
      </c>
      <c r="AT56" s="135" t="str">
        <f t="shared" si="67"/>
        <v>-</v>
      </c>
      <c r="AU56" s="137" t="str">
        <f t="shared" si="74"/>
        <v>-</v>
      </c>
      <c r="AV56" s="117" t="str">
        <f t="shared" si="92"/>
        <v>-</v>
      </c>
      <c r="AW56" s="137" t="str">
        <f t="shared" si="55"/>
        <v>-</v>
      </c>
      <c r="AX56" s="125" t="str">
        <f t="shared" si="93"/>
        <v>-</v>
      </c>
      <c r="AY56" s="126" t="str">
        <f t="shared" si="56"/>
        <v>-</v>
      </c>
      <c r="AZ56" s="126" t="str">
        <f t="shared" si="57"/>
        <v>-</v>
      </c>
      <c r="BA56" s="183">
        <f t="shared" si="52"/>
        <v>7</v>
      </c>
      <c r="BB56" s="144"/>
      <c r="BC56" s="138"/>
      <c r="BD56" s="130">
        <f t="shared" si="39"/>
        <v>0</v>
      </c>
      <c r="BE56" s="126">
        <f t="shared" si="40"/>
        <v>0</v>
      </c>
      <c r="BF56" s="126" t="str">
        <f t="shared" si="41"/>
        <v>-</v>
      </c>
      <c r="BG56" s="135" t="str">
        <f t="shared" si="42"/>
        <v>-</v>
      </c>
      <c r="BH56" s="135" t="str">
        <f t="shared" si="43"/>
        <v>-</v>
      </c>
      <c r="BI56" s="137" t="str">
        <f t="shared" si="44"/>
        <v>-</v>
      </c>
      <c r="BJ56" s="117" t="str">
        <f t="shared" si="94"/>
        <v>-</v>
      </c>
      <c r="BK56" s="137" t="str">
        <f t="shared" si="45"/>
        <v>-</v>
      </c>
      <c r="BL56" s="125" t="str">
        <f t="shared" si="95"/>
        <v>-</v>
      </c>
      <c r="BM56" s="126" t="str">
        <f t="shared" si="46"/>
        <v>-</v>
      </c>
      <c r="BN56" s="126" t="str">
        <f t="shared" si="47"/>
        <v>-</v>
      </c>
      <c r="BO56" s="183">
        <f t="shared" si="53"/>
        <v>7</v>
      </c>
      <c r="BP56" s="144"/>
      <c r="BQ56" s="138"/>
      <c r="BR56" s="130">
        <f t="shared" si="58"/>
        <v>0</v>
      </c>
      <c r="BS56" s="126">
        <f t="shared" si="59"/>
        <v>0</v>
      </c>
      <c r="BT56" s="126" t="str">
        <f t="shared" si="60"/>
        <v>-</v>
      </c>
      <c r="BU56" s="135" t="str">
        <f t="shared" si="61"/>
        <v>-</v>
      </c>
      <c r="BV56" s="135" t="str">
        <f t="shared" si="62"/>
        <v>-</v>
      </c>
      <c r="BW56" s="137" t="str">
        <f t="shared" si="63"/>
        <v>-</v>
      </c>
      <c r="BX56" s="117" t="str">
        <f t="shared" si="96"/>
        <v>-</v>
      </c>
      <c r="BY56" s="137">
        <f t="shared" si="48"/>
        <v>0</v>
      </c>
      <c r="BZ56" s="176" t="str">
        <f t="shared" si="97"/>
        <v>-</v>
      </c>
      <c r="CA56" s="151"/>
      <c r="CB56" s="151"/>
      <c r="CL56" s="152"/>
      <c r="CM56" s="153"/>
      <c r="CN56" s="153"/>
    </row>
    <row r="57" spans="1:93" ht="15" customHeight="1" x14ac:dyDescent="0.2">
      <c r="A57" s="194">
        <f t="shared" si="98"/>
        <v>50</v>
      </c>
      <c r="B57" s="122"/>
      <c r="C57" s="123"/>
      <c r="D57" s="124"/>
      <c r="E57" s="124"/>
      <c r="F57" s="104"/>
      <c r="G57" s="33" t="s">
        <v>16</v>
      </c>
      <c r="H57" s="125" t="str">
        <f t="shared" si="77"/>
        <v>?</v>
      </c>
      <c r="I57" s="126" t="str">
        <f t="shared" si="78"/>
        <v>-</v>
      </c>
      <c r="J57" s="126" t="str">
        <f t="shared" si="79"/>
        <v>-</v>
      </c>
      <c r="K57" s="184">
        <f t="shared" si="51"/>
        <v>4</v>
      </c>
      <c r="L57" s="128"/>
      <c r="M57" s="129"/>
      <c r="N57" s="128"/>
      <c r="O57" s="127">
        <f t="shared" si="80"/>
        <v>4</v>
      </c>
      <c r="P57" s="127">
        <f t="shared" si="81"/>
        <v>0</v>
      </c>
      <c r="Q57" s="130" t="str">
        <f t="shared" si="30"/>
        <v>-</v>
      </c>
      <c r="R57" s="126">
        <f t="shared" si="82"/>
        <v>0</v>
      </c>
      <c r="S57" s="126">
        <f t="shared" si="83"/>
        <v>0</v>
      </c>
      <c r="U57" s="131">
        <f t="shared" si="84"/>
        <v>30.5</v>
      </c>
      <c r="V57" s="131">
        <f t="shared" si="85"/>
        <v>30.5</v>
      </c>
      <c r="W57" s="131">
        <f t="shared" si="31"/>
        <v>61</v>
      </c>
      <c r="X57" s="132">
        <f t="shared" si="32"/>
        <v>30.5</v>
      </c>
      <c r="Y57" s="133"/>
      <c r="Z57" s="134">
        <f t="shared" si="86"/>
        <v>4</v>
      </c>
      <c r="AA57" s="135">
        <f t="shared" si="87"/>
        <v>0</v>
      </c>
      <c r="AB57" s="135">
        <f t="shared" si="88"/>
        <v>0</v>
      </c>
      <c r="AC57" s="136">
        <f t="shared" si="33"/>
        <v>0</v>
      </c>
      <c r="AD57" s="117"/>
      <c r="AE57" s="135">
        <f t="shared" si="34"/>
        <v>0</v>
      </c>
      <c r="AF57" s="135">
        <f t="shared" si="35"/>
        <v>0</v>
      </c>
      <c r="AG57" s="137">
        <f t="shared" si="12"/>
        <v>0</v>
      </c>
      <c r="AH57" s="117" t="str">
        <f t="shared" si="89"/>
        <v>-</v>
      </c>
      <c r="AI57" s="137">
        <f t="shared" si="90"/>
        <v>0</v>
      </c>
      <c r="AJ57" s="125" t="str">
        <f t="shared" si="91"/>
        <v>-</v>
      </c>
      <c r="AK57" s="126" t="str">
        <f t="shared" si="36"/>
        <v>-</v>
      </c>
      <c r="AL57" s="126" t="str">
        <f t="shared" si="37"/>
        <v>-</v>
      </c>
      <c r="AM57" s="183">
        <f t="shared" si="65"/>
        <v>7</v>
      </c>
      <c r="AN57" s="33"/>
      <c r="AO57" s="138"/>
      <c r="AP57" s="130">
        <f t="shared" si="64"/>
        <v>0</v>
      </c>
      <c r="AQ57" s="126">
        <f t="shared" si="72"/>
        <v>0</v>
      </c>
      <c r="AR57" s="126" t="str">
        <f t="shared" si="73"/>
        <v>-</v>
      </c>
      <c r="AS57" s="135" t="str">
        <f t="shared" si="66"/>
        <v>-</v>
      </c>
      <c r="AT57" s="135" t="str">
        <f t="shared" si="67"/>
        <v>-</v>
      </c>
      <c r="AU57" s="137" t="str">
        <f t="shared" si="74"/>
        <v>-</v>
      </c>
      <c r="AV57" s="117" t="str">
        <f t="shared" si="92"/>
        <v>-</v>
      </c>
      <c r="AW57" s="137" t="str">
        <f t="shared" si="55"/>
        <v>-</v>
      </c>
      <c r="AX57" s="125" t="str">
        <f t="shared" si="93"/>
        <v>-</v>
      </c>
      <c r="AY57" s="126" t="str">
        <f t="shared" si="56"/>
        <v>-</v>
      </c>
      <c r="AZ57" s="126" t="str">
        <f t="shared" si="57"/>
        <v>-</v>
      </c>
      <c r="BA57" s="183">
        <f t="shared" si="52"/>
        <v>7</v>
      </c>
      <c r="BB57" s="144"/>
      <c r="BC57" s="138"/>
      <c r="BD57" s="130">
        <f t="shared" si="39"/>
        <v>0</v>
      </c>
      <c r="BE57" s="126">
        <f t="shared" si="40"/>
        <v>0</v>
      </c>
      <c r="BF57" s="126" t="str">
        <f t="shared" si="41"/>
        <v>-</v>
      </c>
      <c r="BG57" s="135" t="str">
        <f t="shared" si="42"/>
        <v>-</v>
      </c>
      <c r="BH57" s="135" t="str">
        <f t="shared" si="43"/>
        <v>-</v>
      </c>
      <c r="BI57" s="137" t="str">
        <f t="shared" si="44"/>
        <v>-</v>
      </c>
      <c r="BJ57" s="117" t="str">
        <f t="shared" si="94"/>
        <v>-</v>
      </c>
      <c r="BK57" s="137" t="str">
        <f t="shared" si="45"/>
        <v>-</v>
      </c>
      <c r="BL57" s="125" t="str">
        <f t="shared" si="95"/>
        <v>-</v>
      </c>
      <c r="BM57" s="126" t="str">
        <f t="shared" si="46"/>
        <v>-</v>
      </c>
      <c r="BN57" s="126" t="str">
        <f t="shared" si="47"/>
        <v>-</v>
      </c>
      <c r="BO57" s="183">
        <f t="shared" si="53"/>
        <v>7</v>
      </c>
      <c r="BP57" s="144"/>
      <c r="BQ57" s="138"/>
      <c r="BR57" s="130">
        <f t="shared" si="58"/>
        <v>0</v>
      </c>
      <c r="BS57" s="126">
        <f t="shared" si="59"/>
        <v>0</v>
      </c>
      <c r="BT57" s="126" t="str">
        <f t="shared" si="60"/>
        <v>-</v>
      </c>
      <c r="BU57" s="135" t="str">
        <f t="shared" si="61"/>
        <v>-</v>
      </c>
      <c r="BV57" s="135" t="str">
        <f t="shared" si="62"/>
        <v>-</v>
      </c>
      <c r="BW57" s="137" t="str">
        <f t="shared" si="63"/>
        <v>-</v>
      </c>
      <c r="BX57" s="117" t="str">
        <f t="shared" si="96"/>
        <v>-</v>
      </c>
      <c r="BY57" s="137">
        <f t="shared" si="48"/>
        <v>0</v>
      </c>
      <c r="BZ57" s="176" t="str">
        <f t="shared" si="97"/>
        <v>-</v>
      </c>
      <c r="CA57" s="151"/>
      <c r="CB57" s="151"/>
      <c r="CL57" s="152"/>
      <c r="CM57" s="153"/>
      <c r="CN57" s="153"/>
    </row>
    <row r="58" spans="1:93" ht="15" customHeight="1" x14ac:dyDescent="0.2">
      <c r="A58" s="194">
        <f t="shared" si="98"/>
        <v>51</v>
      </c>
      <c r="B58" s="122"/>
      <c r="C58" s="123"/>
      <c r="D58" s="124"/>
      <c r="E58" s="124"/>
      <c r="F58" s="104"/>
      <c r="G58" s="33" t="s">
        <v>16</v>
      </c>
      <c r="H58" s="125" t="str">
        <f t="shared" si="77"/>
        <v>?</v>
      </c>
      <c r="I58" s="126" t="str">
        <f t="shared" si="78"/>
        <v>-</v>
      </c>
      <c r="J58" s="126" t="str">
        <f t="shared" si="79"/>
        <v>-</v>
      </c>
      <c r="K58" s="184">
        <f t="shared" si="51"/>
        <v>4</v>
      </c>
      <c r="L58" s="128"/>
      <c r="M58" s="129"/>
      <c r="N58" s="128"/>
      <c r="O58" s="127">
        <f t="shared" si="80"/>
        <v>4</v>
      </c>
      <c r="P58" s="127">
        <f t="shared" si="81"/>
        <v>0</v>
      </c>
      <c r="Q58" s="130" t="str">
        <f t="shared" si="30"/>
        <v>-</v>
      </c>
      <c r="R58" s="126">
        <f t="shared" si="82"/>
        <v>0</v>
      </c>
      <c r="S58" s="126">
        <f t="shared" si="83"/>
        <v>0</v>
      </c>
      <c r="U58" s="131">
        <f t="shared" si="84"/>
        <v>30.5</v>
      </c>
      <c r="V58" s="131">
        <f t="shared" si="85"/>
        <v>30.5</v>
      </c>
      <c r="W58" s="131">
        <f t="shared" si="31"/>
        <v>61</v>
      </c>
      <c r="X58" s="132">
        <f t="shared" si="32"/>
        <v>30.5</v>
      </c>
      <c r="Y58" s="133"/>
      <c r="Z58" s="134">
        <f t="shared" si="86"/>
        <v>4</v>
      </c>
      <c r="AA58" s="135">
        <f t="shared" si="87"/>
        <v>0</v>
      </c>
      <c r="AB58" s="135">
        <f t="shared" si="88"/>
        <v>0</v>
      </c>
      <c r="AC58" s="136">
        <f t="shared" si="33"/>
        <v>0</v>
      </c>
      <c r="AD58" s="117"/>
      <c r="AE58" s="135">
        <f t="shared" si="34"/>
        <v>0</v>
      </c>
      <c r="AF58" s="135">
        <f t="shared" si="35"/>
        <v>0</v>
      </c>
      <c r="AG58" s="137">
        <f t="shared" si="12"/>
        <v>0</v>
      </c>
      <c r="AH58" s="117" t="str">
        <f t="shared" si="89"/>
        <v>-</v>
      </c>
      <c r="AI58" s="137">
        <f t="shared" si="90"/>
        <v>0</v>
      </c>
      <c r="AJ58" s="125" t="str">
        <f t="shared" si="91"/>
        <v>-</v>
      </c>
      <c r="AK58" s="126" t="str">
        <f t="shared" si="36"/>
        <v>-</v>
      </c>
      <c r="AL58" s="126" t="str">
        <f t="shared" si="37"/>
        <v>-</v>
      </c>
      <c r="AM58" s="183">
        <f t="shared" si="65"/>
        <v>7</v>
      </c>
      <c r="AN58" s="33"/>
      <c r="AO58" s="138"/>
      <c r="AP58" s="130">
        <f t="shared" si="64"/>
        <v>0</v>
      </c>
      <c r="AQ58" s="126">
        <f t="shared" si="72"/>
        <v>0</v>
      </c>
      <c r="AR58" s="126" t="str">
        <f t="shared" si="73"/>
        <v>-</v>
      </c>
      <c r="AS58" s="135" t="str">
        <f t="shared" si="66"/>
        <v>-</v>
      </c>
      <c r="AT58" s="135" t="str">
        <f t="shared" si="67"/>
        <v>-</v>
      </c>
      <c r="AU58" s="137" t="str">
        <f t="shared" si="74"/>
        <v>-</v>
      </c>
      <c r="AV58" s="117" t="str">
        <f t="shared" si="92"/>
        <v>-</v>
      </c>
      <c r="AW58" s="137" t="str">
        <f t="shared" si="55"/>
        <v>-</v>
      </c>
      <c r="AX58" s="125" t="str">
        <f t="shared" si="93"/>
        <v>-</v>
      </c>
      <c r="AY58" s="126" t="str">
        <f t="shared" si="56"/>
        <v>-</v>
      </c>
      <c r="AZ58" s="126" t="str">
        <f t="shared" si="57"/>
        <v>-</v>
      </c>
      <c r="BA58" s="183">
        <f t="shared" si="52"/>
        <v>7</v>
      </c>
      <c r="BB58" s="144"/>
      <c r="BC58" s="138"/>
      <c r="BD58" s="130">
        <f t="shared" si="39"/>
        <v>0</v>
      </c>
      <c r="BE58" s="126">
        <f t="shared" si="40"/>
        <v>0</v>
      </c>
      <c r="BF58" s="126" t="str">
        <f t="shared" si="41"/>
        <v>-</v>
      </c>
      <c r="BG58" s="135" t="str">
        <f t="shared" si="42"/>
        <v>-</v>
      </c>
      <c r="BH58" s="135" t="str">
        <f t="shared" si="43"/>
        <v>-</v>
      </c>
      <c r="BI58" s="137" t="str">
        <f t="shared" si="44"/>
        <v>-</v>
      </c>
      <c r="BJ58" s="117" t="str">
        <f t="shared" si="94"/>
        <v>-</v>
      </c>
      <c r="BK58" s="137" t="str">
        <f t="shared" si="45"/>
        <v>-</v>
      </c>
      <c r="BL58" s="125" t="str">
        <f t="shared" si="95"/>
        <v>-</v>
      </c>
      <c r="BM58" s="126" t="str">
        <f t="shared" si="46"/>
        <v>-</v>
      </c>
      <c r="BN58" s="126" t="str">
        <f t="shared" si="47"/>
        <v>-</v>
      </c>
      <c r="BO58" s="183">
        <f t="shared" si="53"/>
        <v>7</v>
      </c>
      <c r="BP58" s="144"/>
      <c r="BQ58" s="138"/>
      <c r="BR58" s="130">
        <f t="shared" si="58"/>
        <v>0</v>
      </c>
      <c r="BS58" s="126">
        <f t="shared" si="59"/>
        <v>0</v>
      </c>
      <c r="BT58" s="126" t="str">
        <f t="shared" si="60"/>
        <v>-</v>
      </c>
      <c r="BU58" s="135" t="str">
        <f t="shared" si="61"/>
        <v>-</v>
      </c>
      <c r="BV58" s="135" t="str">
        <f t="shared" si="62"/>
        <v>-</v>
      </c>
      <c r="BW58" s="137" t="str">
        <f t="shared" si="63"/>
        <v>-</v>
      </c>
      <c r="BX58" s="117" t="str">
        <f t="shared" si="96"/>
        <v>-</v>
      </c>
      <c r="BY58" s="137">
        <f t="shared" si="48"/>
        <v>0</v>
      </c>
      <c r="BZ58" s="176" t="str">
        <f t="shared" si="97"/>
        <v>-</v>
      </c>
      <c r="CA58" s="151"/>
      <c r="CB58" s="151"/>
      <c r="CL58" s="152"/>
      <c r="CM58" s="153"/>
      <c r="CN58" s="153"/>
    </row>
    <row r="59" spans="1:93" ht="15" customHeight="1" x14ac:dyDescent="0.2">
      <c r="A59" s="194">
        <f t="shared" si="98"/>
        <v>52</v>
      </c>
      <c r="B59" s="122"/>
      <c r="C59" s="123"/>
      <c r="D59" s="124"/>
      <c r="E59" s="124"/>
      <c r="F59" s="104"/>
      <c r="G59" s="33" t="s">
        <v>16</v>
      </c>
      <c r="H59" s="125" t="str">
        <f t="shared" si="77"/>
        <v>?</v>
      </c>
      <c r="I59" s="126" t="str">
        <f t="shared" si="78"/>
        <v>-</v>
      </c>
      <c r="J59" s="126" t="str">
        <f t="shared" si="79"/>
        <v>-</v>
      </c>
      <c r="K59" s="184">
        <f t="shared" si="51"/>
        <v>4</v>
      </c>
      <c r="L59" s="128"/>
      <c r="M59" s="129"/>
      <c r="N59" s="128"/>
      <c r="O59" s="127">
        <f t="shared" si="80"/>
        <v>4</v>
      </c>
      <c r="P59" s="127">
        <f t="shared" si="81"/>
        <v>0</v>
      </c>
      <c r="Q59" s="130" t="str">
        <f t="shared" si="30"/>
        <v>-</v>
      </c>
      <c r="R59" s="126">
        <f t="shared" si="82"/>
        <v>0</v>
      </c>
      <c r="S59" s="126">
        <f t="shared" si="83"/>
        <v>0</v>
      </c>
      <c r="U59" s="131">
        <f t="shared" si="84"/>
        <v>30.5</v>
      </c>
      <c r="V59" s="131">
        <f t="shared" si="85"/>
        <v>30.5</v>
      </c>
      <c r="W59" s="131">
        <f t="shared" si="31"/>
        <v>61</v>
      </c>
      <c r="X59" s="132">
        <f t="shared" si="32"/>
        <v>30.5</v>
      </c>
      <c r="Y59" s="133"/>
      <c r="Z59" s="134">
        <f t="shared" si="86"/>
        <v>4</v>
      </c>
      <c r="AA59" s="135">
        <f t="shared" si="87"/>
        <v>0</v>
      </c>
      <c r="AB59" s="135">
        <f t="shared" si="88"/>
        <v>0</v>
      </c>
      <c r="AC59" s="136">
        <f t="shared" si="33"/>
        <v>0</v>
      </c>
      <c r="AD59" s="117"/>
      <c r="AE59" s="135">
        <f t="shared" si="34"/>
        <v>0</v>
      </c>
      <c r="AF59" s="135">
        <f t="shared" si="35"/>
        <v>0</v>
      </c>
      <c r="AG59" s="137">
        <f t="shared" si="12"/>
        <v>0</v>
      </c>
      <c r="AH59" s="117" t="str">
        <f t="shared" si="89"/>
        <v>-</v>
      </c>
      <c r="AI59" s="137">
        <f t="shared" si="90"/>
        <v>0</v>
      </c>
      <c r="AJ59" s="125" t="str">
        <f t="shared" si="91"/>
        <v>-</v>
      </c>
      <c r="AK59" s="126" t="str">
        <f t="shared" si="36"/>
        <v>-</v>
      </c>
      <c r="AL59" s="126" t="str">
        <f t="shared" si="37"/>
        <v>-</v>
      </c>
      <c r="AM59" s="183">
        <f t="shared" si="65"/>
        <v>7</v>
      </c>
      <c r="AN59" s="33"/>
      <c r="AO59" s="138"/>
      <c r="AP59" s="130">
        <f t="shared" si="64"/>
        <v>0</v>
      </c>
      <c r="AQ59" s="126">
        <f t="shared" si="72"/>
        <v>0</v>
      </c>
      <c r="AR59" s="126" t="str">
        <f t="shared" si="73"/>
        <v>-</v>
      </c>
      <c r="AS59" s="135" t="str">
        <f t="shared" si="66"/>
        <v>-</v>
      </c>
      <c r="AT59" s="135" t="str">
        <f t="shared" si="67"/>
        <v>-</v>
      </c>
      <c r="AU59" s="137" t="str">
        <f t="shared" si="74"/>
        <v>-</v>
      </c>
      <c r="AV59" s="117" t="str">
        <f t="shared" si="92"/>
        <v>-</v>
      </c>
      <c r="AW59" s="137" t="str">
        <f t="shared" si="55"/>
        <v>-</v>
      </c>
      <c r="AX59" s="125" t="str">
        <f t="shared" si="93"/>
        <v>-</v>
      </c>
      <c r="AY59" s="126" t="str">
        <f t="shared" si="56"/>
        <v>-</v>
      </c>
      <c r="AZ59" s="126" t="str">
        <f t="shared" si="57"/>
        <v>-</v>
      </c>
      <c r="BA59" s="183">
        <f t="shared" si="52"/>
        <v>7</v>
      </c>
      <c r="BB59" s="144"/>
      <c r="BC59" s="138"/>
      <c r="BD59" s="130">
        <f t="shared" si="39"/>
        <v>0</v>
      </c>
      <c r="BE59" s="126">
        <f t="shared" si="40"/>
        <v>0</v>
      </c>
      <c r="BF59" s="126" t="str">
        <f t="shared" si="41"/>
        <v>-</v>
      </c>
      <c r="BG59" s="135" t="str">
        <f t="shared" si="42"/>
        <v>-</v>
      </c>
      <c r="BH59" s="135" t="str">
        <f t="shared" si="43"/>
        <v>-</v>
      </c>
      <c r="BI59" s="137" t="str">
        <f t="shared" si="44"/>
        <v>-</v>
      </c>
      <c r="BJ59" s="117" t="str">
        <f t="shared" si="94"/>
        <v>-</v>
      </c>
      <c r="BK59" s="137" t="str">
        <f t="shared" si="45"/>
        <v>-</v>
      </c>
      <c r="BL59" s="125" t="str">
        <f t="shared" si="95"/>
        <v>-</v>
      </c>
      <c r="BM59" s="126" t="str">
        <f t="shared" si="46"/>
        <v>-</v>
      </c>
      <c r="BN59" s="126" t="str">
        <f t="shared" si="47"/>
        <v>-</v>
      </c>
      <c r="BO59" s="183">
        <f t="shared" si="53"/>
        <v>7</v>
      </c>
      <c r="BP59" s="144"/>
      <c r="BQ59" s="138"/>
      <c r="BR59" s="130">
        <f t="shared" si="58"/>
        <v>0</v>
      </c>
      <c r="BS59" s="126">
        <f t="shared" si="59"/>
        <v>0</v>
      </c>
      <c r="BT59" s="126" t="str">
        <f t="shared" si="60"/>
        <v>-</v>
      </c>
      <c r="BU59" s="135" t="str">
        <f t="shared" si="61"/>
        <v>-</v>
      </c>
      <c r="BV59" s="135" t="str">
        <f t="shared" si="62"/>
        <v>-</v>
      </c>
      <c r="BW59" s="137" t="str">
        <f t="shared" si="63"/>
        <v>-</v>
      </c>
      <c r="BX59" s="117" t="str">
        <f t="shared" si="96"/>
        <v>-</v>
      </c>
      <c r="BY59" s="137">
        <f t="shared" si="48"/>
        <v>0</v>
      </c>
      <c r="BZ59" s="176" t="str">
        <f t="shared" si="97"/>
        <v>-</v>
      </c>
      <c r="CA59" s="151"/>
      <c r="CB59" s="151"/>
    </row>
    <row r="60" spans="1:93" ht="15" customHeight="1" x14ac:dyDescent="0.2">
      <c r="A60" s="194">
        <f t="shared" si="98"/>
        <v>53</v>
      </c>
      <c r="B60" s="122"/>
      <c r="C60" s="123"/>
      <c r="D60" s="124"/>
      <c r="E60" s="124"/>
      <c r="F60" s="104"/>
      <c r="G60" s="33" t="s">
        <v>16</v>
      </c>
      <c r="H60" s="125" t="str">
        <f t="shared" si="77"/>
        <v>?</v>
      </c>
      <c r="I60" s="126" t="str">
        <f t="shared" si="78"/>
        <v>-</v>
      </c>
      <c r="J60" s="126" t="str">
        <f t="shared" si="79"/>
        <v>-</v>
      </c>
      <c r="K60" s="184">
        <f t="shared" si="51"/>
        <v>4</v>
      </c>
      <c r="L60" s="128"/>
      <c r="M60" s="129"/>
      <c r="N60" s="128"/>
      <c r="O60" s="127">
        <f t="shared" si="80"/>
        <v>4</v>
      </c>
      <c r="P60" s="127">
        <f t="shared" si="81"/>
        <v>0</v>
      </c>
      <c r="Q60" s="130" t="str">
        <f t="shared" si="30"/>
        <v>-</v>
      </c>
      <c r="R60" s="126">
        <f t="shared" si="82"/>
        <v>0</v>
      </c>
      <c r="S60" s="126">
        <f t="shared" si="83"/>
        <v>0</v>
      </c>
      <c r="U60" s="131">
        <f t="shared" si="84"/>
        <v>30.5</v>
      </c>
      <c r="V60" s="131">
        <f t="shared" si="85"/>
        <v>30.5</v>
      </c>
      <c r="W60" s="131">
        <f t="shared" si="31"/>
        <v>61</v>
      </c>
      <c r="X60" s="132">
        <f t="shared" si="32"/>
        <v>30.5</v>
      </c>
      <c r="Y60" s="133"/>
      <c r="Z60" s="134">
        <f t="shared" si="86"/>
        <v>4</v>
      </c>
      <c r="AA60" s="135">
        <f t="shared" si="87"/>
        <v>0</v>
      </c>
      <c r="AB60" s="135">
        <f t="shared" si="88"/>
        <v>0</v>
      </c>
      <c r="AC60" s="136">
        <f t="shared" si="33"/>
        <v>0</v>
      </c>
      <c r="AD60" s="117"/>
      <c r="AE60" s="135">
        <f t="shared" si="34"/>
        <v>0</v>
      </c>
      <c r="AF60" s="135">
        <f t="shared" si="35"/>
        <v>0</v>
      </c>
      <c r="AG60" s="137">
        <f t="shared" si="12"/>
        <v>0</v>
      </c>
      <c r="AH60" s="117" t="str">
        <f t="shared" si="89"/>
        <v>-</v>
      </c>
      <c r="AI60" s="137">
        <f t="shared" si="90"/>
        <v>0</v>
      </c>
      <c r="AJ60" s="125" t="str">
        <f t="shared" si="91"/>
        <v>-</v>
      </c>
      <c r="AK60" s="126" t="str">
        <f t="shared" si="36"/>
        <v>-</v>
      </c>
      <c r="AL60" s="126" t="str">
        <f t="shared" si="37"/>
        <v>-</v>
      </c>
      <c r="AM60" s="183">
        <f t="shared" si="65"/>
        <v>7</v>
      </c>
      <c r="AN60" s="33"/>
      <c r="AO60" s="138"/>
      <c r="AP60" s="130">
        <f t="shared" si="64"/>
        <v>0</v>
      </c>
      <c r="AQ60" s="126">
        <f t="shared" si="72"/>
        <v>0</v>
      </c>
      <c r="AR60" s="126" t="str">
        <f t="shared" si="73"/>
        <v>-</v>
      </c>
      <c r="AS60" s="135" t="str">
        <f t="shared" si="66"/>
        <v>-</v>
      </c>
      <c r="AT60" s="135" t="str">
        <f t="shared" si="67"/>
        <v>-</v>
      </c>
      <c r="AU60" s="137" t="str">
        <f t="shared" si="74"/>
        <v>-</v>
      </c>
      <c r="AV60" s="117" t="str">
        <f t="shared" si="92"/>
        <v>-</v>
      </c>
      <c r="AW60" s="137" t="str">
        <f t="shared" si="55"/>
        <v>-</v>
      </c>
      <c r="AX60" s="125" t="str">
        <f t="shared" si="93"/>
        <v>-</v>
      </c>
      <c r="AY60" s="126" t="str">
        <f t="shared" si="56"/>
        <v>-</v>
      </c>
      <c r="AZ60" s="126" t="str">
        <f t="shared" si="57"/>
        <v>-</v>
      </c>
      <c r="BA60" s="183">
        <f t="shared" si="52"/>
        <v>7</v>
      </c>
      <c r="BB60" s="144"/>
      <c r="BC60" s="138"/>
      <c r="BD60" s="130">
        <f t="shared" si="39"/>
        <v>0</v>
      </c>
      <c r="BE60" s="126">
        <f t="shared" si="40"/>
        <v>0</v>
      </c>
      <c r="BF60" s="126" t="str">
        <f t="shared" si="41"/>
        <v>-</v>
      </c>
      <c r="BG60" s="135" t="str">
        <f t="shared" si="42"/>
        <v>-</v>
      </c>
      <c r="BH60" s="135" t="str">
        <f t="shared" si="43"/>
        <v>-</v>
      </c>
      <c r="BI60" s="137" t="str">
        <f t="shared" si="44"/>
        <v>-</v>
      </c>
      <c r="BJ60" s="117" t="str">
        <f t="shared" si="94"/>
        <v>-</v>
      </c>
      <c r="BK60" s="137" t="str">
        <f t="shared" si="45"/>
        <v>-</v>
      </c>
      <c r="BL60" s="125" t="str">
        <f t="shared" si="95"/>
        <v>-</v>
      </c>
      <c r="BM60" s="126" t="str">
        <f t="shared" si="46"/>
        <v>-</v>
      </c>
      <c r="BN60" s="126" t="str">
        <f t="shared" si="47"/>
        <v>-</v>
      </c>
      <c r="BO60" s="183">
        <f t="shared" si="53"/>
        <v>7</v>
      </c>
      <c r="BP60" s="144"/>
      <c r="BQ60" s="138"/>
      <c r="BR60" s="130">
        <f t="shared" si="58"/>
        <v>0</v>
      </c>
      <c r="BS60" s="126">
        <f t="shared" si="59"/>
        <v>0</v>
      </c>
      <c r="BT60" s="126" t="str">
        <f t="shared" si="60"/>
        <v>-</v>
      </c>
      <c r="BU60" s="135" t="str">
        <f t="shared" si="61"/>
        <v>-</v>
      </c>
      <c r="BV60" s="135" t="str">
        <f t="shared" si="62"/>
        <v>-</v>
      </c>
      <c r="BW60" s="137" t="str">
        <f t="shared" si="63"/>
        <v>-</v>
      </c>
      <c r="BX60" s="117" t="str">
        <f t="shared" si="96"/>
        <v>-</v>
      </c>
      <c r="BY60" s="137">
        <f t="shared" si="48"/>
        <v>0</v>
      </c>
      <c r="BZ60" s="176" t="str">
        <f t="shared" si="97"/>
        <v>-</v>
      </c>
      <c r="CA60" s="151"/>
      <c r="CB60" s="151"/>
    </row>
    <row r="61" spans="1:93" ht="15" customHeight="1" x14ac:dyDescent="0.2">
      <c r="A61" s="194">
        <f t="shared" si="98"/>
        <v>54</v>
      </c>
      <c r="B61" s="122"/>
      <c r="C61" s="123"/>
      <c r="D61" s="124"/>
      <c r="E61" s="124"/>
      <c r="F61" s="104"/>
      <c r="G61" s="33" t="s">
        <v>16</v>
      </c>
      <c r="H61" s="125" t="str">
        <f t="shared" si="77"/>
        <v>?</v>
      </c>
      <c r="I61" s="126" t="str">
        <f t="shared" si="78"/>
        <v>-</v>
      </c>
      <c r="J61" s="126" t="str">
        <f t="shared" si="79"/>
        <v>-</v>
      </c>
      <c r="K61" s="184">
        <f t="shared" si="51"/>
        <v>4</v>
      </c>
      <c r="L61" s="128"/>
      <c r="M61" s="129"/>
      <c r="N61" s="128"/>
      <c r="O61" s="127">
        <f t="shared" si="80"/>
        <v>4</v>
      </c>
      <c r="P61" s="127">
        <f t="shared" si="81"/>
        <v>0</v>
      </c>
      <c r="Q61" s="130" t="str">
        <f t="shared" si="30"/>
        <v>-</v>
      </c>
      <c r="R61" s="126">
        <f t="shared" si="82"/>
        <v>0</v>
      </c>
      <c r="S61" s="126">
        <f t="shared" si="83"/>
        <v>0</v>
      </c>
      <c r="U61" s="131">
        <f t="shared" si="84"/>
        <v>30.5</v>
      </c>
      <c r="V61" s="131">
        <f t="shared" si="85"/>
        <v>30.5</v>
      </c>
      <c r="W61" s="131">
        <f t="shared" si="31"/>
        <v>61</v>
      </c>
      <c r="X61" s="132">
        <f t="shared" si="32"/>
        <v>30.5</v>
      </c>
      <c r="Y61" s="133"/>
      <c r="Z61" s="134">
        <f t="shared" si="86"/>
        <v>4</v>
      </c>
      <c r="AA61" s="135">
        <f t="shared" si="87"/>
        <v>0</v>
      </c>
      <c r="AB61" s="135">
        <f t="shared" si="88"/>
        <v>0</v>
      </c>
      <c r="AC61" s="136">
        <f t="shared" si="33"/>
        <v>0</v>
      </c>
      <c r="AD61" s="117"/>
      <c r="AE61" s="135">
        <f t="shared" si="34"/>
        <v>0</v>
      </c>
      <c r="AF61" s="135">
        <f t="shared" si="35"/>
        <v>0</v>
      </c>
      <c r="AG61" s="137">
        <f t="shared" si="12"/>
        <v>0</v>
      </c>
      <c r="AH61" s="117" t="str">
        <f t="shared" si="89"/>
        <v>-</v>
      </c>
      <c r="AI61" s="137">
        <f t="shared" si="90"/>
        <v>0</v>
      </c>
      <c r="AJ61" s="125" t="str">
        <f t="shared" si="91"/>
        <v>-</v>
      </c>
      <c r="AK61" s="126" t="str">
        <f t="shared" si="36"/>
        <v>-</v>
      </c>
      <c r="AL61" s="126" t="str">
        <f t="shared" si="37"/>
        <v>-</v>
      </c>
      <c r="AM61" s="183">
        <f t="shared" si="65"/>
        <v>7</v>
      </c>
      <c r="AN61" s="33"/>
      <c r="AO61" s="138"/>
      <c r="AP61" s="130">
        <f t="shared" si="64"/>
        <v>0</v>
      </c>
      <c r="AQ61" s="126">
        <f t="shared" si="72"/>
        <v>0</v>
      </c>
      <c r="AR61" s="126" t="str">
        <f t="shared" si="73"/>
        <v>-</v>
      </c>
      <c r="AS61" s="135" t="str">
        <f t="shared" si="66"/>
        <v>-</v>
      </c>
      <c r="AT61" s="135" t="str">
        <f t="shared" si="67"/>
        <v>-</v>
      </c>
      <c r="AU61" s="137" t="str">
        <f t="shared" si="74"/>
        <v>-</v>
      </c>
      <c r="AV61" s="117" t="str">
        <f t="shared" si="92"/>
        <v>-</v>
      </c>
      <c r="AW61" s="137" t="str">
        <f t="shared" si="55"/>
        <v>-</v>
      </c>
      <c r="AX61" s="125" t="str">
        <f t="shared" si="93"/>
        <v>-</v>
      </c>
      <c r="AY61" s="126" t="str">
        <f t="shared" si="56"/>
        <v>-</v>
      </c>
      <c r="AZ61" s="126" t="str">
        <f t="shared" si="57"/>
        <v>-</v>
      </c>
      <c r="BA61" s="183">
        <f t="shared" si="52"/>
        <v>7</v>
      </c>
      <c r="BB61" s="144"/>
      <c r="BC61" s="138"/>
      <c r="BD61" s="130">
        <f t="shared" si="39"/>
        <v>0</v>
      </c>
      <c r="BE61" s="126">
        <f t="shared" si="40"/>
        <v>0</v>
      </c>
      <c r="BF61" s="126" t="str">
        <f t="shared" si="41"/>
        <v>-</v>
      </c>
      <c r="BG61" s="135" t="str">
        <f t="shared" si="42"/>
        <v>-</v>
      </c>
      <c r="BH61" s="135" t="str">
        <f t="shared" si="43"/>
        <v>-</v>
      </c>
      <c r="BI61" s="137" t="str">
        <f t="shared" si="44"/>
        <v>-</v>
      </c>
      <c r="BJ61" s="117" t="str">
        <f t="shared" si="94"/>
        <v>-</v>
      </c>
      <c r="BK61" s="137" t="str">
        <f t="shared" si="45"/>
        <v>-</v>
      </c>
      <c r="BL61" s="125" t="str">
        <f t="shared" si="95"/>
        <v>-</v>
      </c>
      <c r="BM61" s="126" t="str">
        <f t="shared" si="46"/>
        <v>-</v>
      </c>
      <c r="BN61" s="126" t="str">
        <f t="shared" si="47"/>
        <v>-</v>
      </c>
      <c r="BO61" s="183">
        <f t="shared" si="53"/>
        <v>7</v>
      </c>
      <c r="BP61" s="144"/>
      <c r="BQ61" s="138"/>
      <c r="BR61" s="130">
        <f t="shared" si="58"/>
        <v>0</v>
      </c>
      <c r="BS61" s="126">
        <f t="shared" si="59"/>
        <v>0</v>
      </c>
      <c r="BT61" s="126" t="str">
        <f t="shared" si="60"/>
        <v>-</v>
      </c>
      <c r="BU61" s="135" t="str">
        <f t="shared" si="61"/>
        <v>-</v>
      </c>
      <c r="BV61" s="135" t="str">
        <f t="shared" si="62"/>
        <v>-</v>
      </c>
      <c r="BW61" s="137" t="str">
        <f t="shared" si="63"/>
        <v>-</v>
      </c>
      <c r="BX61" s="117" t="str">
        <f t="shared" si="96"/>
        <v>-</v>
      </c>
      <c r="BY61" s="137">
        <f t="shared" si="48"/>
        <v>0</v>
      </c>
      <c r="BZ61" s="176" t="str">
        <f t="shared" si="97"/>
        <v>-</v>
      </c>
      <c r="CA61" s="151"/>
      <c r="CB61" s="151"/>
    </row>
    <row r="62" spans="1:93" ht="15" customHeight="1" x14ac:dyDescent="0.2">
      <c r="A62" s="194">
        <f t="shared" si="98"/>
        <v>55</v>
      </c>
      <c r="B62" s="122"/>
      <c r="C62" s="123"/>
      <c r="D62" s="124"/>
      <c r="E62" s="124"/>
      <c r="F62" s="104"/>
      <c r="G62" s="33" t="s">
        <v>16</v>
      </c>
      <c r="H62" s="125" t="str">
        <f t="shared" si="77"/>
        <v>?</v>
      </c>
      <c r="I62" s="126" t="str">
        <f t="shared" si="78"/>
        <v>-</v>
      </c>
      <c r="J62" s="126" t="str">
        <f t="shared" si="79"/>
        <v>-</v>
      </c>
      <c r="K62" s="184">
        <f t="shared" si="51"/>
        <v>4</v>
      </c>
      <c r="L62" s="128"/>
      <c r="M62" s="129"/>
      <c r="N62" s="128"/>
      <c r="O62" s="127">
        <f t="shared" si="80"/>
        <v>4</v>
      </c>
      <c r="P62" s="127">
        <f t="shared" si="81"/>
        <v>0</v>
      </c>
      <c r="Q62" s="130" t="str">
        <f t="shared" si="30"/>
        <v>-</v>
      </c>
      <c r="R62" s="126">
        <f t="shared" si="82"/>
        <v>0</v>
      </c>
      <c r="S62" s="126">
        <f t="shared" si="83"/>
        <v>0</v>
      </c>
      <c r="U62" s="131">
        <f t="shared" si="84"/>
        <v>30.5</v>
      </c>
      <c r="V62" s="131">
        <f t="shared" si="85"/>
        <v>30.5</v>
      </c>
      <c r="W62" s="131">
        <f t="shared" si="31"/>
        <v>61</v>
      </c>
      <c r="X62" s="132">
        <f t="shared" si="32"/>
        <v>30.5</v>
      </c>
      <c r="Y62" s="133"/>
      <c r="Z62" s="134">
        <f t="shared" si="86"/>
        <v>4</v>
      </c>
      <c r="AA62" s="135">
        <f t="shared" si="87"/>
        <v>0</v>
      </c>
      <c r="AB62" s="135">
        <f t="shared" si="88"/>
        <v>0</v>
      </c>
      <c r="AC62" s="136">
        <f t="shared" si="33"/>
        <v>0</v>
      </c>
      <c r="AD62" s="117"/>
      <c r="AE62" s="135">
        <f t="shared" si="34"/>
        <v>0</v>
      </c>
      <c r="AF62" s="135">
        <f t="shared" si="35"/>
        <v>0</v>
      </c>
      <c r="AG62" s="137">
        <f t="shared" si="12"/>
        <v>0</v>
      </c>
      <c r="AH62" s="117" t="str">
        <f t="shared" si="89"/>
        <v>-</v>
      </c>
      <c r="AI62" s="137">
        <f t="shared" si="90"/>
        <v>0</v>
      </c>
      <c r="AJ62" s="125" t="str">
        <f t="shared" si="91"/>
        <v>-</v>
      </c>
      <c r="AK62" s="126" t="str">
        <f t="shared" si="36"/>
        <v>-</v>
      </c>
      <c r="AL62" s="126" t="str">
        <f t="shared" si="37"/>
        <v>-</v>
      </c>
      <c r="AM62" s="183">
        <f t="shared" si="65"/>
        <v>7</v>
      </c>
      <c r="AN62" s="33"/>
      <c r="AO62" s="138"/>
      <c r="AP62" s="130">
        <f t="shared" si="64"/>
        <v>0</v>
      </c>
      <c r="AQ62" s="126">
        <f t="shared" si="72"/>
        <v>0</v>
      </c>
      <c r="AR62" s="126" t="str">
        <f t="shared" si="73"/>
        <v>-</v>
      </c>
      <c r="AS62" s="135" t="str">
        <f t="shared" si="66"/>
        <v>-</v>
      </c>
      <c r="AT62" s="135" t="str">
        <f t="shared" si="67"/>
        <v>-</v>
      </c>
      <c r="AU62" s="137" t="str">
        <f t="shared" si="74"/>
        <v>-</v>
      </c>
      <c r="AV62" s="117" t="str">
        <f t="shared" si="92"/>
        <v>-</v>
      </c>
      <c r="AW62" s="137" t="str">
        <f t="shared" si="55"/>
        <v>-</v>
      </c>
      <c r="AX62" s="125" t="str">
        <f t="shared" si="93"/>
        <v>-</v>
      </c>
      <c r="AY62" s="126" t="str">
        <f t="shared" si="56"/>
        <v>-</v>
      </c>
      <c r="AZ62" s="126" t="str">
        <f t="shared" si="57"/>
        <v>-</v>
      </c>
      <c r="BA62" s="183">
        <f t="shared" si="52"/>
        <v>7</v>
      </c>
      <c r="BB62" s="144"/>
      <c r="BC62" s="138"/>
      <c r="BD62" s="130">
        <f t="shared" si="39"/>
        <v>0</v>
      </c>
      <c r="BE62" s="126">
        <f t="shared" si="40"/>
        <v>0</v>
      </c>
      <c r="BF62" s="126" t="str">
        <f t="shared" si="41"/>
        <v>-</v>
      </c>
      <c r="BG62" s="135" t="str">
        <f t="shared" si="42"/>
        <v>-</v>
      </c>
      <c r="BH62" s="135" t="str">
        <f t="shared" si="43"/>
        <v>-</v>
      </c>
      <c r="BI62" s="137" t="str">
        <f t="shared" si="44"/>
        <v>-</v>
      </c>
      <c r="BJ62" s="117" t="str">
        <f t="shared" si="94"/>
        <v>-</v>
      </c>
      <c r="BK62" s="137" t="str">
        <f t="shared" si="45"/>
        <v>-</v>
      </c>
      <c r="BL62" s="125" t="str">
        <f t="shared" si="95"/>
        <v>-</v>
      </c>
      <c r="BM62" s="126" t="str">
        <f t="shared" si="46"/>
        <v>-</v>
      </c>
      <c r="BN62" s="126" t="str">
        <f t="shared" si="47"/>
        <v>-</v>
      </c>
      <c r="BO62" s="183">
        <f t="shared" si="53"/>
        <v>7</v>
      </c>
      <c r="BP62" s="144"/>
      <c r="BQ62" s="138"/>
      <c r="BR62" s="130">
        <f t="shared" si="58"/>
        <v>0</v>
      </c>
      <c r="BS62" s="126">
        <f t="shared" si="59"/>
        <v>0</v>
      </c>
      <c r="BT62" s="126" t="str">
        <f t="shared" si="60"/>
        <v>-</v>
      </c>
      <c r="BU62" s="135" t="str">
        <f t="shared" si="61"/>
        <v>-</v>
      </c>
      <c r="BV62" s="135" t="str">
        <f t="shared" si="62"/>
        <v>-</v>
      </c>
      <c r="BW62" s="137" t="str">
        <f t="shared" si="63"/>
        <v>-</v>
      </c>
      <c r="BX62" s="117" t="str">
        <f t="shared" si="96"/>
        <v>-</v>
      </c>
      <c r="BY62" s="137">
        <f t="shared" si="48"/>
        <v>0</v>
      </c>
      <c r="BZ62" s="176" t="str">
        <f t="shared" si="97"/>
        <v>-</v>
      </c>
      <c r="CA62" s="151"/>
      <c r="CB62" s="151"/>
    </row>
    <row r="63" spans="1:93" ht="15" customHeight="1" x14ac:dyDescent="0.2">
      <c r="A63" s="194">
        <f t="shared" si="98"/>
        <v>56</v>
      </c>
      <c r="B63" s="122"/>
      <c r="C63" s="123"/>
      <c r="D63" s="124"/>
      <c r="E63" s="124"/>
      <c r="F63" s="104"/>
      <c r="G63" s="33" t="s">
        <v>16</v>
      </c>
      <c r="H63" s="125" t="str">
        <f t="shared" si="77"/>
        <v>?</v>
      </c>
      <c r="I63" s="126" t="str">
        <f t="shared" si="78"/>
        <v>-</v>
      </c>
      <c r="J63" s="126" t="str">
        <f t="shared" si="79"/>
        <v>-</v>
      </c>
      <c r="K63" s="184">
        <f t="shared" si="51"/>
        <v>4</v>
      </c>
      <c r="L63" s="128"/>
      <c r="M63" s="129"/>
      <c r="N63" s="128"/>
      <c r="O63" s="127">
        <f t="shared" si="80"/>
        <v>4</v>
      </c>
      <c r="P63" s="127">
        <f t="shared" si="81"/>
        <v>0</v>
      </c>
      <c r="Q63" s="130" t="str">
        <f t="shared" si="30"/>
        <v>-</v>
      </c>
      <c r="R63" s="126">
        <f t="shared" si="82"/>
        <v>0</v>
      </c>
      <c r="S63" s="126">
        <f t="shared" si="83"/>
        <v>0</v>
      </c>
      <c r="U63" s="131">
        <f t="shared" si="84"/>
        <v>30.5</v>
      </c>
      <c r="V63" s="131">
        <f t="shared" si="85"/>
        <v>30.5</v>
      </c>
      <c r="W63" s="131">
        <f t="shared" si="31"/>
        <v>61</v>
      </c>
      <c r="X63" s="132">
        <f t="shared" si="32"/>
        <v>30.5</v>
      </c>
      <c r="Y63" s="133"/>
      <c r="Z63" s="134">
        <f t="shared" si="86"/>
        <v>4</v>
      </c>
      <c r="AA63" s="135">
        <f t="shared" si="87"/>
        <v>0</v>
      </c>
      <c r="AB63" s="135">
        <f t="shared" si="88"/>
        <v>0</v>
      </c>
      <c r="AC63" s="136">
        <f t="shared" si="33"/>
        <v>0</v>
      </c>
      <c r="AD63" s="117"/>
      <c r="AE63" s="135">
        <f t="shared" si="34"/>
        <v>0</v>
      </c>
      <c r="AF63" s="135">
        <f t="shared" si="35"/>
        <v>0</v>
      </c>
      <c r="AG63" s="137">
        <f t="shared" si="12"/>
        <v>0</v>
      </c>
      <c r="AH63" s="117" t="str">
        <f t="shared" si="89"/>
        <v>-</v>
      </c>
      <c r="AI63" s="137">
        <f t="shared" si="90"/>
        <v>0</v>
      </c>
      <c r="AJ63" s="125" t="str">
        <f t="shared" si="91"/>
        <v>-</v>
      </c>
      <c r="AK63" s="126" t="str">
        <f t="shared" si="36"/>
        <v>-</v>
      </c>
      <c r="AL63" s="126" t="str">
        <f t="shared" si="37"/>
        <v>-</v>
      </c>
      <c r="AM63" s="183">
        <f t="shared" si="65"/>
        <v>7</v>
      </c>
      <c r="AN63" s="33"/>
      <c r="AO63" s="138"/>
      <c r="AP63" s="130">
        <f t="shared" si="64"/>
        <v>0</v>
      </c>
      <c r="AQ63" s="126">
        <f t="shared" si="72"/>
        <v>0</v>
      </c>
      <c r="AR63" s="126" t="str">
        <f t="shared" si="73"/>
        <v>-</v>
      </c>
      <c r="AS63" s="135" t="str">
        <f t="shared" si="66"/>
        <v>-</v>
      </c>
      <c r="AT63" s="135" t="str">
        <f t="shared" si="67"/>
        <v>-</v>
      </c>
      <c r="AU63" s="137" t="str">
        <f t="shared" si="74"/>
        <v>-</v>
      </c>
      <c r="AV63" s="117" t="str">
        <f t="shared" si="92"/>
        <v>-</v>
      </c>
      <c r="AW63" s="137" t="str">
        <f t="shared" si="55"/>
        <v>-</v>
      </c>
      <c r="AX63" s="125" t="str">
        <f t="shared" si="93"/>
        <v>-</v>
      </c>
      <c r="AY63" s="126" t="str">
        <f t="shared" si="56"/>
        <v>-</v>
      </c>
      <c r="AZ63" s="126" t="str">
        <f t="shared" si="57"/>
        <v>-</v>
      </c>
      <c r="BA63" s="183">
        <f t="shared" si="52"/>
        <v>7</v>
      </c>
      <c r="BB63" s="144"/>
      <c r="BC63" s="138"/>
      <c r="BD63" s="130">
        <f t="shared" si="39"/>
        <v>0</v>
      </c>
      <c r="BE63" s="126">
        <f t="shared" si="40"/>
        <v>0</v>
      </c>
      <c r="BF63" s="126" t="str">
        <f t="shared" si="41"/>
        <v>-</v>
      </c>
      <c r="BG63" s="135" t="str">
        <f t="shared" si="42"/>
        <v>-</v>
      </c>
      <c r="BH63" s="135" t="str">
        <f t="shared" si="43"/>
        <v>-</v>
      </c>
      <c r="BI63" s="137" t="str">
        <f t="shared" si="44"/>
        <v>-</v>
      </c>
      <c r="BJ63" s="117" t="str">
        <f t="shared" si="94"/>
        <v>-</v>
      </c>
      <c r="BK63" s="137" t="str">
        <f t="shared" si="45"/>
        <v>-</v>
      </c>
      <c r="BL63" s="125" t="str">
        <f t="shared" si="95"/>
        <v>-</v>
      </c>
      <c r="BM63" s="126" t="str">
        <f t="shared" si="46"/>
        <v>-</v>
      </c>
      <c r="BN63" s="126" t="str">
        <f t="shared" si="47"/>
        <v>-</v>
      </c>
      <c r="BO63" s="183">
        <f t="shared" si="53"/>
        <v>7</v>
      </c>
      <c r="BP63" s="144"/>
      <c r="BQ63" s="138"/>
      <c r="BR63" s="130">
        <f t="shared" si="58"/>
        <v>0</v>
      </c>
      <c r="BS63" s="126">
        <f t="shared" si="59"/>
        <v>0</v>
      </c>
      <c r="BT63" s="126" t="str">
        <f t="shared" si="60"/>
        <v>-</v>
      </c>
      <c r="BU63" s="135" t="str">
        <f t="shared" si="61"/>
        <v>-</v>
      </c>
      <c r="BV63" s="135" t="str">
        <f t="shared" si="62"/>
        <v>-</v>
      </c>
      <c r="BW63" s="137" t="str">
        <f t="shared" si="63"/>
        <v>-</v>
      </c>
      <c r="BX63" s="117" t="str">
        <f t="shared" si="96"/>
        <v>-</v>
      </c>
      <c r="BY63" s="137">
        <f t="shared" si="48"/>
        <v>0</v>
      </c>
      <c r="BZ63" s="176" t="str">
        <f t="shared" si="97"/>
        <v>-</v>
      </c>
      <c r="CA63" s="151"/>
      <c r="CB63" s="151"/>
    </row>
    <row r="64" spans="1:93" ht="15" customHeight="1" x14ac:dyDescent="0.2">
      <c r="A64" s="194">
        <f t="shared" si="98"/>
        <v>57</v>
      </c>
      <c r="B64" s="122"/>
      <c r="C64" s="123"/>
      <c r="D64" s="124"/>
      <c r="E64" s="124"/>
      <c r="F64" s="104"/>
      <c r="G64" s="33" t="s">
        <v>16</v>
      </c>
      <c r="H64" s="125" t="str">
        <f t="shared" si="77"/>
        <v>?</v>
      </c>
      <c r="I64" s="126" t="str">
        <f t="shared" si="78"/>
        <v>-</v>
      </c>
      <c r="J64" s="126" t="str">
        <f t="shared" si="79"/>
        <v>-</v>
      </c>
      <c r="K64" s="184">
        <f t="shared" si="51"/>
        <v>4</v>
      </c>
      <c r="L64" s="128"/>
      <c r="M64" s="129"/>
      <c r="N64" s="128"/>
      <c r="O64" s="127">
        <f t="shared" si="80"/>
        <v>4</v>
      </c>
      <c r="P64" s="127">
        <f t="shared" si="81"/>
        <v>0</v>
      </c>
      <c r="Q64" s="130" t="str">
        <f t="shared" si="30"/>
        <v>-</v>
      </c>
      <c r="R64" s="126">
        <f t="shared" si="82"/>
        <v>0</v>
      </c>
      <c r="S64" s="126">
        <f t="shared" si="83"/>
        <v>0</v>
      </c>
      <c r="U64" s="131">
        <f t="shared" si="84"/>
        <v>30.5</v>
      </c>
      <c r="V64" s="131">
        <f t="shared" si="85"/>
        <v>30.5</v>
      </c>
      <c r="W64" s="131">
        <f t="shared" si="31"/>
        <v>61</v>
      </c>
      <c r="X64" s="132">
        <f t="shared" si="32"/>
        <v>30.5</v>
      </c>
      <c r="Y64" s="133"/>
      <c r="Z64" s="134">
        <f t="shared" si="86"/>
        <v>4</v>
      </c>
      <c r="AA64" s="135">
        <f t="shared" si="87"/>
        <v>0</v>
      </c>
      <c r="AB64" s="135">
        <f t="shared" si="88"/>
        <v>0</v>
      </c>
      <c r="AC64" s="136">
        <f t="shared" si="33"/>
        <v>0</v>
      </c>
      <c r="AD64" s="117"/>
      <c r="AE64" s="135">
        <f t="shared" si="34"/>
        <v>0</v>
      </c>
      <c r="AF64" s="135">
        <f t="shared" si="35"/>
        <v>0</v>
      </c>
      <c r="AG64" s="137">
        <f t="shared" si="12"/>
        <v>0</v>
      </c>
      <c r="AH64" s="117" t="str">
        <f t="shared" si="89"/>
        <v>-</v>
      </c>
      <c r="AI64" s="137">
        <f t="shared" si="90"/>
        <v>0</v>
      </c>
      <c r="AJ64" s="125" t="str">
        <f t="shared" si="91"/>
        <v>-</v>
      </c>
      <c r="AK64" s="126" t="str">
        <f t="shared" si="36"/>
        <v>-</v>
      </c>
      <c r="AL64" s="126" t="str">
        <f t="shared" si="37"/>
        <v>-</v>
      </c>
      <c r="AM64" s="183">
        <f t="shared" si="65"/>
        <v>7</v>
      </c>
      <c r="AN64" s="33"/>
      <c r="AO64" s="138"/>
      <c r="AP64" s="130">
        <f t="shared" si="64"/>
        <v>0</v>
      </c>
      <c r="AQ64" s="126">
        <f t="shared" si="72"/>
        <v>0</v>
      </c>
      <c r="AR64" s="126" t="str">
        <f t="shared" si="73"/>
        <v>-</v>
      </c>
      <c r="AS64" s="135" t="str">
        <f t="shared" si="66"/>
        <v>-</v>
      </c>
      <c r="AT64" s="135" t="str">
        <f t="shared" si="67"/>
        <v>-</v>
      </c>
      <c r="AU64" s="137" t="str">
        <f t="shared" si="74"/>
        <v>-</v>
      </c>
      <c r="AV64" s="117" t="str">
        <f t="shared" si="92"/>
        <v>-</v>
      </c>
      <c r="AW64" s="137" t="str">
        <f t="shared" si="55"/>
        <v>-</v>
      </c>
      <c r="AX64" s="125" t="str">
        <f t="shared" si="93"/>
        <v>-</v>
      </c>
      <c r="AY64" s="126" t="str">
        <f t="shared" si="56"/>
        <v>-</v>
      </c>
      <c r="AZ64" s="126" t="str">
        <f t="shared" si="57"/>
        <v>-</v>
      </c>
      <c r="BA64" s="183">
        <f t="shared" si="52"/>
        <v>7</v>
      </c>
      <c r="BB64" s="144"/>
      <c r="BC64" s="138"/>
      <c r="BD64" s="130">
        <f t="shared" si="39"/>
        <v>0</v>
      </c>
      <c r="BE64" s="126">
        <f t="shared" si="40"/>
        <v>0</v>
      </c>
      <c r="BF64" s="126" t="str">
        <f t="shared" si="41"/>
        <v>-</v>
      </c>
      <c r="BG64" s="135" t="str">
        <f t="shared" si="42"/>
        <v>-</v>
      </c>
      <c r="BH64" s="135" t="str">
        <f t="shared" si="43"/>
        <v>-</v>
      </c>
      <c r="BI64" s="137" t="str">
        <f t="shared" si="44"/>
        <v>-</v>
      </c>
      <c r="BJ64" s="117" t="str">
        <f t="shared" si="94"/>
        <v>-</v>
      </c>
      <c r="BK64" s="137" t="str">
        <f t="shared" si="45"/>
        <v>-</v>
      </c>
      <c r="BL64" s="125" t="str">
        <f t="shared" si="95"/>
        <v>-</v>
      </c>
      <c r="BM64" s="126" t="str">
        <f t="shared" si="46"/>
        <v>-</v>
      </c>
      <c r="BN64" s="126" t="str">
        <f t="shared" si="47"/>
        <v>-</v>
      </c>
      <c r="BO64" s="183">
        <f t="shared" si="53"/>
        <v>7</v>
      </c>
      <c r="BP64" s="144"/>
      <c r="BQ64" s="138"/>
      <c r="BR64" s="130">
        <f t="shared" si="58"/>
        <v>0</v>
      </c>
      <c r="BS64" s="126">
        <f t="shared" si="59"/>
        <v>0</v>
      </c>
      <c r="BT64" s="126" t="str">
        <f t="shared" si="60"/>
        <v>-</v>
      </c>
      <c r="BU64" s="135" t="str">
        <f t="shared" si="61"/>
        <v>-</v>
      </c>
      <c r="BV64" s="135" t="str">
        <f t="shared" si="62"/>
        <v>-</v>
      </c>
      <c r="BW64" s="137" t="str">
        <f t="shared" si="63"/>
        <v>-</v>
      </c>
      <c r="BX64" s="117" t="str">
        <f t="shared" si="96"/>
        <v>-</v>
      </c>
      <c r="BY64" s="137">
        <f t="shared" si="48"/>
        <v>0</v>
      </c>
      <c r="BZ64" s="176" t="str">
        <f t="shared" si="97"/>
        <v>-</v>
      </c>
      <c r="CA64" s="151"/>
      <c r="CB64" s="151"/>
    </row>
    <row r="65" spans="1:81" ht="15" customHeight="1" x14ac:dyDescent="0.2">
      <c r="A65" s="194">
        <f t="shared" si="98"/>
        <v>58</v>
      </c>
      <c r="B65" s="122"/>
      <c r="C65" s="123"/>
      <c r="D65" s="124"/>
      <c r="E65" s="124"/>
      <c r="F65" s="104"/>
      <c r="G65" s="33" t="s">
        <v>16</v>
      </c>
      <c r="H65" s="125" t="str">
        <f t="shared" si="77"/>
        <v>?</v>
      </c>
      <c r="I65" s="126" t="str">
        <f t="shared" si="78"/>
        <v>-</v>
      </c>
      <c r="J65" s="126" t="str">
        <f t="shared" si="79"/>
        <v>-</v>
      </c>
      <c r="K65" s="184">
        <f t="shared" si="51"/>
        <v>4</v>
      </c>
      <c r="L65" s="128"/>
      <c r="M65" s="129"/>
      <c r="N65" s="128"/>
      <c r="O65" s="127">
        <f t="shared" si="80"/>
        <v>4</v>
      </c>
      <c r="P65" s="127">
        <f t="shared" si="81"/>
        <v>0</v>
      </c>
      <c r="Q65" s="130" t="str">
        <f t="shared" si="30"/>
        <v>-</v>
      </c>
      <c r="R65" s="126">
        <f t="shared" si="82"/>
        <v>0</v>
      </c>
      <c r="S65" s="126">
        <f t="shared" si="83"/>
        <v>0</v>
      </c>
      <c r="U65" s="131">
        <f t="shared" si="84"/>
        <v>30.5</v>
      </c>
      <c r="V65" s="131">
        <f t="shared" si="85"/>
        <v>30.5</v>
      </c>
      <c r="W65" s="131">
        <f t="shared" si="31"/>
        <v>61</v>
      </c>
      <c r="X65" s="132">
        <f t="shared" si="32"/>
        <v>30.5</v>
      </c>
      <c r="Y65" s="133"/>
      <c r="Z65" s="134">
        <f t="shared" si="86"/>
        <v>4</v>
      </c>
      <c r="AA65" s="135">
        <f t="shared" si="87"/>
        <v>0</v>
      </c>
      <c r="AB65" s="135">
        <f t="shared" si="88"/>
        <v>0</v>
      </c>
      <c r="AC65" s="136">
        <f t="shared" si="33"/>
        <v>0</v>
      </c>
      <c r="AD65" s="117"/>
      <c r="AE65" s="135">
        <f t="shared" si="34"/>
        <v>0</v>
      </c>
      <c r="AF65" s="135">
        <f t="shared" si="35"/>
        <v>0</v>
      </c>
      <c r="AG65" s="137">
        <f t="shared" si="12"/>
        <v>0</v>
      </c>
      <c r="AH65" s="117" t="str">
        <f t="shared" si="89"/>
        <v>-</v>
      </c>
      <c r="AI65" s="137">
        <f t="shared" si="90"/>
        <v>0</v>
      </c>
      <c r="AJ65" s="125" t="str">
        <f t="shared" si="91"/>
        <v>-</v>
      </c>
      <c r="AK65" s="126" t="str">
        <f t="shared" si="36"/>
        <v>-</v>
      </c>
      <c r="AL65" s="126" t="str">
        <f t="shared" si="37"/>
        <v>-</v>
      </c>
      <c r="AM65" s="183">
        <f t="shared" si="65"/>
        <v>7</v>
      </c>
      <c r="AN65" s="33"/>
      <c r="AO65" s="138"/>
      <c r="AP65" s="130">
        <f t="shared" si="64"/>
        <v>0</v>
      </c>
      <c r="AQ65" s="126">
        <f t="shared" si="72"/>
        <v>0</v>
      </c>
      <c r="AR65" s="126" t="str">
        <f t="shared" si="73"/>
        <v>-</v>
      </c>
      <c r="AS65" s="135" t="str">
        <f t="shared" si="66"/>
        <v>-</v>
      </c>
      <c r="AT65" s="135" t="str">
        <f t="shared" si="67"/>
        <v>-</v>
      </c>
      <c r="AU65" s="137" t="str">
        <f t="shared" si="74"/>
        <v>-</v>
      </c>
      <c r="AV65" s="117" t="str">
        <f t="shared" si="92"/>
        <v>-</v>
      </c>
      <c r="AW65" s="137" t="str">
        <f t="shared" si="55"/>
        <v>-</v>
      </c>
      <c r="AX65" s="125" t="str">
        <f t="shared" si="93"/>
        <v>-</v>
      </c>
      <c r="AY65" s="126" t="str">
        <f t="shared" si="56"/>
        <v>-</v>
      </c>
      <c r="AZ65" s="126" t="str">
        <f t="shared" si="57"/>
        <v>-</v>
      </c>
      <c r="BA65" s="183">
        <f t="shared" si="52"/>
        <v>7</v>
      </c>
      <c r="BB65" s="144"/>
      <c r="BC65" s="138"/>
      <c r="BD65" s="130">
        <f t="shared" si="39"/>
        <v>0</v>
      </c>
      <c r="BE65" s="126">
        <f t="shared" si="40"/>
        <v>0</v>
      </c>
      <c r="BF65" s="126" t="str">
        <f t="shared" si="41"/>
        <v>-</v>
      </c>
      <c r="BG65" s="135" t="str">
        <f t="shared" si="42"/>
        <v>-</v>
      </c>
      <c r="BH65" s="135" t="str">
        <f t="shared" si="43"/>
        <v>-</v>
      </c>
      <c r="BI65" s="137" t="str">
        <f t="shared" si="44"/>
        <v>-</v>
      </c>
      <c r="BJ65" s="117" t="str">
        <f t="shared" si="94"/>
        <v>-</v>
      </c>
      <c r="BK65" s="137" t="str">
        <f t="shared" si="45"/>
        <v>-</v>
      </c>
      <c r="BL65" s="125" t="str">
        <f t="shared" si="95"/>
        <v>-</v>
      </c>
      <c r="BM65" s="126" t="str">
        <f t="shared" si="46"/>
        <v>-</v>
      </c>
      <c r="BN65" s="126" t="str">
        <f t="shared" si="47"/>
        <v>-</v>
      </c>
      <c r="BO65" s="183">
        <f t="shared" si="53"/>
        <v>7</v>
      </c>
      <c r="BP65" s="144"/>
      <c r="BQ65" s="138"/>
      <c r="BR65" s="130">
        <f t="shared" si="58"/>
        <v>0</v>
      </c>
      <c r="BS65" s="126">
        <f t="shared" si="59"/>
        <v>0</v>
      </c>
      <c r="BT65" s="126" t="str">
        <f t="shared" si="60"/>
        <v>-</v>
      </c>
      <c r="BU65" s="135" t="str">
        <f t="shared" si="61"/>
        <v>-</v>
      </c>
      <c r="BV65" s="135" t="str">
        <f t="shared" si="62"/>
        <v>-</v>
      </c>
      <c r="BW65" s="137" t="str">
        <f t="shared" si="63"/>
        <v>-</v>
      </c>
      <c r="BX65" s="117" t="str">
        <f t="shared" si="96"/>
        <v>-</v>
      </c>
      <c r="BY65" s="137">
        <f t="shared" si="48"/>
        <v>0</v>
      </c>
      <c r="BZ65" s="176" t="str">
        <f t="shared" si="97"/>
        <v>-</v>
      </c>
      <c r="CA65" s="151"/>
      <c r="CB65" s="151"/>
    </row>
    <row r="66" spans="1:81" ht="15" customHeight="1" x14ac:dyDescent="0.2">
      <c r="A66" s="194">
        <f t="shared" si="98"/>
        <v>59</v>
      </c>
      <c r="B66" s="122"/>
      <c r="C66" s="123"/>
      <c r="D66" s="124"/>
      <c r="E66" s="124"/>
      <c r="F66" s="104"/>
      <c r="G66" s="33" t="s">
        <v>16</v>
      </c>
      <c r="H66" s="125" t="str">
        <f t="shared" si="77"/>
        <v>?</v>
      </c>
      <c r="I66" s="126" t="str">
        <f t="shared" si="78"/>
        <v>-</v>
      </c>
      <c r="J66" s="126" t="str">
        <f t="shared" si="79"/>
        <v>-</v>
      </c>
      <c r="K66" s="184">
        <f t="shared" si="51"/>
        <v>4</v>
      </c>
      <c r="L66" s="128"/>
      <c r="M66" s="129"/>
      <c r="N66" s="128"/>
      <c r="O66" s="127">
        <f t="shared" si="80"/>
        <v>4</v>
      </c>
      <c r="P66" s="127">
        <f t="shared" si="81"/>
        <v>0</v>
      </c>
      <c r="Q66" s="130" t="str">
        <f t="shared" si="30"/>
        <v>-</v>
      </c>
      <c r="R66" s="126">
        <f t="shared" si="82"/>
        <v>0</v>
      </c>
      <c r="S66" s="126">
        <f t="shared" si="83"/>
        <v>0</v>
      </c>
      <c r="U66" s="131">
        <f t="shared" si="84"/>
        <v>30.5</v>
      </c>
      <c r="V66" s="131">
        <f t="shared" si="85"/>
        <v>30.5</v>
      </c>
      <c r="W66" s="131">
        <f t="shared" si="31"/>
        <v>61</v>
      </c>
      <c r="X66" s="132">
        <f t="shared" si="32"/>
        <v>30.5</v>
      </c>
      <c r="Y66" s="133"/>
      <c r="Z66" s="134">
        <f t="shared" si="86"/>
        <v>4</v>
      </c>
      <c r="AA66" s="135">
        <f t="shared" si="87"/>
        <v>0</v>
      </c>
      <c r="AB66" s="135">
        <f t="shared" si="88"/>
        <v>0</v>
      </c>
      <c r="AC66" s="136">
        <f t="shared" si="33"/>
        <v>0</v>
      </c>
      <c r="AD66" s="117"/>
      <c r="AE66" s="135">
        <f t="shared" si="34"/>
        <v>0</v>
      </c>
      <c r="AF66" s="135">
        <f t="shared" si="35"/>
        <v>0</v>
      </c>
      <c r="AG66" s="137">
        <f t="shared" si="12"/>
        <v>0</v>
      </c>
      <c r="AH66" s="117" t="str">
        <f t="shared" si="89"/>
        <v>-</v>
      </c>
      <c r="AI66" s="137">
        <f t="shared" si="90"/>
        <v>0</v>
      </c>
      <c r="AJ66" s="125" t="str">
        <f t="shared" si="91"/>
        <v>-</v>
      </c>
      <c r="AK66" s="126" t="str">
        <f t="shared" si="36"/>
        <v>-</v>
      </c>
      <c r="AL66" s="126" t="str">
        <f t="shared" si="37"/>
        <v>-</v>
      </c>
      <c r="AM66" s="183">
        <f t="shared" si="65"/>
        <v>7</v>
      </c>
      <c r="AN66" s="33"/>
      <c r="AO66" s="138"/>
      <c r="AP66" s="130">
        <f t="shared" si="64"/>
        <v>0</v>
      </c>
      <c r="AQ66" s="126">
        <f t="shared" si="72"/>
        <v>0</v>
      </c>
      <c r="AR66" s="126" t="str">
        <f t="shared" si="73"/>
        <v>-</v>
      </c>
      <c r="AS66" s="135" t="str">
        <f t="shared" si="66"/>
        <v>-</v>
      </c>
      <c r="AT66" s="135" t="str">
        <f t="shared" si="67"/>
        <v>-</v>
      </c>
      <c r="AU66" s="137" t="str">
        <f t="shared" si="74"/>
        <v>-</v>
      </c>
      <c r="AV66" s="117" t="str">
        <f t="shared" si="92"/>
        <v>-</v>
      </c>
      <c r="AW66" s="137" t="str">
        <f t="shared" si="55"/>
        <v>-</v>
      </c>
      <c r="AX66" s="125" t="str">
        <f t="shared" si="93"/>
        <v>-</v>
      </c>
      <c r="AY66" s="126" t="str">
        <f t="shared" si="56"/>
        <v>-</v>
      </c>
      <c r="AZ66" s="126" t="str">
        <f t="shared" si="57"/>
        <v>-</v>
      </c>
      <c r="BA66" s="183">
        <f t="shared" si="52"/>
        <v>7</v>
      </c>
      <c r="BB66" s="144"/>
      <c r="BC66" s="138"/>
      <c r="BD66" s="130">
        <f t="shared" si="39"/>
        <v>0</v>
      </c>
      <c r="BE66" s="126">
        <f t="shared" si="40"/>
        <v>0</v>
      </c>
      <c r="BF66" s="126" t="str">
        <f t="shared" si="41"/>
        <v>-</v>
      </c>
      <c r="BG66" s="135" t="str">
        <f t="shared" si="42"/>
        <v>-</v>
      </c>
      <c r="BH66" s="135" t="str">
        <f t="shared" si="43"/>
        <v>-</v>
      </c>
      <c r="BI66" s="137" t="str">
        <f t="shared" si="44"/>
        <v>-</v>
      </c>
      <c r="BJ66" s="117" t="str">
        <f t="shared" si="94"/>
        <v>-</v>
      </c>
      <c r="BK66" s="137" t="str">
        <f t="shared" si="45"/>
        <v>-</v>
      </c>
      <c r="BL66" s="125" t="str">
        <f t="shared" si="95"/>
        <v>-</v>
      </c>
      <c r="BM66" s="126" t="str">
        <f t="shared" si="46"/>
        <v>-</v>
      </c>
      <c r="BN66" s="126" t="str">
        <f t="shared" si="47"/>
        <v>-</v>
      </c>
      <c r="BO66" s="183">
        <f t="shared" si="53"/>
        <v>7</v>
      </c>
      <c r="BP66" s="144"/>
      <c r="BQ66" s="138"/>
      <c r="BR66" s="130">
        <f t="shared" si="58"/>
        <v>0</v>
      </c>
      <c r="BS66" s="126">
        <f t="shared" si="59"/>
        <v>0</v>
      </c>
      <c r="BT66" s="126" t="str">
        <f t="shared" si="60"/>
        <v>-</v>
      </c>
      <c r="BU66" s="135" t="str">
        <f t="shared" si="61"/>
        <v>-</v>
      </c>
      <c r="BV66" s="135" t="str">
        <f t="shared" si="62"/>
        <v>-</v>
      </c>
      <c r="BW66" s="137" t="str">
        <f t="shared" si="63"/>
        <v>-</v>
      </c>
      <c r="BX66" s="117" t="str">
        <f t="shared" si="96"/>
        <v>-</v>
      </c>
      <c r="BY66" s="137">
        <f t="shared" si="48"/>
        <v>0</v>
      </c>
      <c r="BZ66" s="176" t="str">
        <f t="shared" si="97"/>
        <v>-</v>
      </c>
      <c r="CA66" s="151"/>
      <c r="CB66" s="151"/>
    </row>
    <row r="67" spans="1:81" ht="15" customHeight="1" x14ac:dyDescent="0.2">
      <c r="A67" s="194">
        <f t="shared" si="98"/>
        <v>60</v>
      </c>
      <c r="B67" s="122"/>
      <c r="C67" s="123"/>
      <c r="D67" s="124"/>
      <c r="E67" s="124"/>
      <c r="F67" s="104"/>
      <c r="G67" s="33" t="s">
        <v>16</v>
      </c>
      <c r="H67" s="125" t="str">
        <f t="shared" si="77"/>
        <v>?</v>
      </c>
      <c r="I67" s="126" t="str">
        <f t="shared" si="78"/>
        <v>-</v>
      </c>
      <c r="J67" s="126" t="str">
        <f t="shared" si="79"/>
        <v>-</v>
      </c>
      <c r="K67" s="184">
        <f t="shared" si="51"/>
        <v>4</v>
      </c>
      <c r="L67" s="128"/>
      <c r="M67" s="129"/>
      <c r="N67" s="128"/>
      <c r="O67" s="127">
        <f t="shared" si="80"/>
        <v>4</v>
      </c>
      <c r="P67" s="127">
        <f t="shared" si="81"/>
        <v>0</v>
      </c>
      <c r="Q67" s="130" t="str">
        <f t="shared" si="30"/>
        <v>-</v>
      </c>
      <c r="R67" s="126">
        <f t="shared" si="82"/>
        <v>0</v>
      </c>
      <c r="S67" s="126">
        <f t="shared" si="83"/>
        <v>0</v>
      </c>
      <c r="U67" s="131">
        <f t="shared" si="84"/>
        <v>30.5</v>
      </c>
      <c r="V67" s="131">
        <f t="shared" si="85"/>
        <v>30.5</v>
      </c>
      <c r="W67" s="131">
        <f t="shared" si="31"/>
        <v>61</v>
      </c>
      <c r="X67" s="132">
        <f t="shared" si="32"/>
        <v>30.5</v>
      </c>
      <c r="Y67" s="133"/>
      <c r="Z67" s="134">
        <f t="shared" si="86"/>
        <v>4</v>
      </c>
      <c r="AA67" s="135">
        <f t="shared" si="87"/>
        <v>0</v>
      </c>
      <c r="AB67" s="135">
        <f t="shared" si="88"/>
        <v>0</v>
      </c>
      <c r="AC67" s="136">
        <f t="shared" si="33"/>
        <v>0</v>
      </c>
      <c r="AD67" s="117"/>
      <c r="AE67" s="135">
        <f t="shared" si="34"/>
        <v>0</v>
      </c>
      <c r="AF67" s="135">
        <f t="shared" si="35"/>
        <v>0</v>
      </c>
      <c r="AG67" s="137">
        <f t="shared" si="12"/>
        <v>0</v>
      </c>
      <c r="AH67" s="117" t="str">
        <f t="shared" si="89"/>
        <v>-</v>
      </c>
      <c r="AI67" s="137">
        <f t="shared" si="90"/>
        <v>0</v>
      </c>
      <c r="AJ67" s="125" t="str">
        <f t="shared" si="91"/>
        <v>-</v>
      </c>
      <c r="AK67" s="126" t="str">
        <f t="shared" si="36"/>
        <v>-</v>
      </c>
      <c r="AL67" s="126" t="str">
        <f t="shared" si="37"/>
        <v>-</v>
      </c>
      <c r="AM67" s="183">
        <f t="shared" si="65"/>
        <v>7</v>
      </c>
      <c r="AN67" s="33"/>
      <c r="AO67" s="138"/>
      <c r="AP67" s="130">
        <f t="shared" si="64"/>
        <v>0</v>
      </c>
      <c r="AQ67" s="126">
        <f t="shared" si="72"/>
        <v>0</v>
      </c>
      <c r="AR67" s="126" t="str">
        <f t="shared" si="73"/>
        <v>-</v>
      </c>
      <c r="AS67" s="135" t="str">
        <f t="shared" si="66"/>
        <v>-</v>
      </c>
      <c r="AT67" s="135" t="str">
        <f t="shared" si="67"/>
        <v>-</v>
      </c>
      <c r="AU67" s="137" t="str">
        <f t="shared" si="74"/>
        <v>-</v>
      </c>
      <c r="AV67" s="117" t="str">
        <f t="shared" si="92"/>
        <v>-</v>
      </c>
      <c r="AW67" s="137" t="str">
        <f t="shared" si="55"/>
        <v>-</v>
      </c>
      <c r="AX67" s="125" t="str">
        <f t="shared" si="93"/>
        <v>-</v>
      </c>
      <c r="AY67" s="126" t="str">
        <f t="shared" si="56"/>
        <v>-</v>
      </c>
      <c r="AZ67" s="126" t="str">
        <f t="shared" si="57"/>
        <v>-</v>
      </c>
      <c r="BA67" s="183">
        <f t="shared" si="52"/>
        <v>7</v>
      </c>
      <c r="BB67" s="144"/>
      <c r="BC67" s="138"/>
      <c r="BD67" s="130">
        <f t="shared" si="39"/>
        <v>0</v>
      </c>
      <c r="BE67" s="126">
        <f t="shared" si="40"/>
        <v>0</v>
      </c>
      <c r="BF67" s="126" t="str">
        <f t="shared" si="41"/>
        <v>-</v>
      </c>
      <c r="BG67" s="135" t="str">
        <f t="shared" si="42"/>
        <v>-</v>
      </c>
      <c r="BH67" s="135" t="str">
        <f t="shared" si="43"/>
        <v>-</v>
      </c>
      <c r="BI67" s="137" t="str">
        <f t="shared" si="44"/>
        <v>-</v>
      </c>
      <c r="BJ67" s="117" t="str">
        <f t="shared" si="94"/>
        <v>-</v>
      </c>
      <c r="BK67" s="137" t="str">
        <f t="shared" si="45"/>
        <v>-</v>
      </c>
      <c r="BL67" s="125" t="str">
        <f t="shared" si="95"/>
        <v>-</v>
      </c>
      <c r="BM67" s="126" t="str">
        <f t="shared" si="46"/>
        <v>-</v>
      </c>
      <c r="BN67" s="126" t="str">
        <f t="shared" si="47"/>
        <v>-</v>
      </c>
      <c r="BO67" s="183">
        <f t="shared" si="53"/>
        <v>7</v>
      </c>
      <c r="BP67" s="144"/>
      <c r="BQ67" s="138"/>
      <c r="BR67" s="130">
        <f t="shared" si="58"/>
        <v>0</v>
      </c>
      <c r="BS67" s="126">
        <f t="shared" si="59"/>
        <v>0</v>
      </c>
      <c r="BT67" s="126" t="str">
        <f t="shared" si="60"/>
        <v>-</v>
      </c>
      <c r="BU67" s="135" t="str">
        <f t="shared" si="61"/>
        <v>-</v>
      </c>
      <c r="BV67" s="135" t="str">
        <f t="shared" si="62"/>
        <v>-</v>
      </c>
      <c r="BW67" s="137" t="str">
        <f t="shared" si="63"/>
        <v>-</v>
      </c>
      <c r="BX67" s="117" t="str">
        <f t="shared" si="96"/>
        <v>-</v>
      </c>
      <c r="BY67" s="137">
        <f t="shared" si="48"/>
        <v>0</v>
      </c>
      <c r="BZ67" s="176" t="str">
        <f t="shared" si="97"/>
        <v>-</v>
      </c>
      <c r="CA67" s="151"/>
      <c r="CB67" s="151"/>
    </row>
    <row r="68" spans="1:81" ht="15" customHeight="1" x14ac:dyDescent="0.2">
      <c r="AI68" s="154"/>
      <c r="AJ68" s="154"/>
      <c r="AK68" s="154"/>
      <c r="AL68" s="154"/>
      <c r="AM68" s="155"/>
      <c r="AN68" s="108"/>
      <c r="AO68" s="108"/>
      <c r="AP68" s="154"/>
      <c r="AQ68" s="154"/>
      <c r="AR68" s="154"/>
      <c r="AS68" s="156"/>
      <c r="AT68" s="156"/>
      <c r="AU68" s="154"/>
      <c r="AV68" s="151"/>
      <c r="AW68" s="154"/>
      <c r="AX68" s="154"/>
      <c r="AY68" s="154"/>
      <c r="AZ68" s="157"/>
      <c r="BA68" s="155"/>
      <c r="BB68" s="108"/>
      <c r="BC68" s="108"/>
      <c r="BD68" s="154"/>
      <c r="BE68" s="154"/>
      <c r="BF68" s="154"/>
      <c r="BG68" s="156"/>
      <c r="BH68" s="156"/>
      <c r="BI68" s="154"/>
      <c r="BJ68" s="133"/>
      <c r="BK68" s="154"/>
      <c r="BL68" s="154"/>
      <c r="BM68" s="154"/>
      <c r="BN68" s="157"/>
      <c r="BO68" s="155"/>
      <c r="BP68" s="108"/>
      <c r="BQ68" s="108"/>
      <c r="BR68" s="154"/>
      <c r="BS68" s="154"/>
      <c r="BT68" s="154"/>
      <c r="BU68" s="156"/>
      <c r="BV68" s="156"/>
      <c r="BW68" s="154"/>
      <c r="BX68" s="108"/>
      <c r="BY68" s="154"/>
      <c r="BZ68" s="158"/>
      <c r="CA68" s="158"/>
      <c r="CB68" s="158"/>
      <c r="CC68" s="158"/>
    </row>
    <row r="69" spans="1:81" ht="15" customHeight="1" x14ac:dyDescent="0.2">
      <c r="AI69" s="154"/>
      <c r="AJ69" s="154"/>
      <c r="AK69" s="154"/>
      <c r="AL69" s="154"/>
      <c r="AM69" s="155"/>
      <c r="AN69" s="108"/>
      <c r="AO69" s="108"/>
      <c r="AP69" s="154"/>
      <c r="AQ69" s="154"/>
      <c r="AR69" s="154"/>
      <c r="AS69" s="156"/>
      <c r="AT69" s="156"/>
      <c r="AU69" s="154"/>
      <c r="AV69" s="151"/>
      <c r="AW69" s="154"/>
      <c r="AX69" s="154"/>
      <c r="AY69" s="154"/>
      <c r="AZ69" s="157"/>
      <c r="BA69" s="155"/>
      <c r="BB69" s="108"/>
      <c r="BC69" s="108"/>
      <c r="BD69" s="154"/>
      <c r="BE69" s="154"/>
      <c r="BF69" s="154"/>
      <c r="BG69" s="156"/>
      <c r="BH69" s="156"/>
      <c r="BI69" s="154"/>
      <c r="BJ69" s="133"/>
      <c r="BK69" s="154"/>
      <c r="BL69" s="154"/>
      <c r="BM69" s="154"/>
      <c r="BN69" s="157"/>
      <c r="BO69" s="155"/>
      <c r="BP69" s="108"/>
      <c r="BQ69" s="108"/>
      <c r="BR69" s="154"/>
      <c r="BS69" s="154"/>
      <c r="BT69" s="154"/>
      <c r="BU69" s="156"/>
      <c r="BV69" s="156"/>
      <c r="BW69" s="154"/>
      <c r="BX69" s="108"/>
      <c r="BY69" s="154"/>
      <c r="BZ69" s="158"/>
      <c r="CA69" s="158"/>
      <c r="CB69" s="158"/>
      <c r="CC69" s="158"/>
    </row>
    <row r="70" spans="1:81" ht="15" customHeight="1" x14ac:dyDescent="0.2">
      <c r="AI70" s="154"/>
      <c r="AJ70" s="154"/>
      <c r="AK70" s="154"/>
      <c r="AL70" s="154"/>
      <c r="AM70" s="155"/>
      <c r="AN70" s="108"/>
      <c r="AO70" s="108"/>
      <c r="AP70" s="154"/>
      <c r="AQ70" s="154"/>
      <c r="AR70" s="154"/>
      <c r="AS70" s="156"/>
      <c r="AT70" s="156"/>
      <c r="AU70" s="154"/>
      <c r="AV70" s="151"/>
      <c r="AW70" s="154"/>
      <c r="AX70" s="154"/>
      <c r="AY70" s="154"/>
      <c r="AZ70" s="157"/>
      <c r="BA70" s="155"/>
      <c r="BB70" s="108"/>
      <c r="BC70" s="108"/>
      <c r="BD70" s="154"/>
      <c r="BE70" s="154"/>
      <c r="BF70" s="154"/>
      <c r="BG70" s="156"/>
      <c r="BH70" s="156"/>
      <c r="BI70" s="154"/>
      <c r="BJ70" s="133"/>
      <c r="BK70" s="154"/>
      <c r="BL70" s="154"/>
      <c r="BM70" s="154"/>
      <c r="BN70" s="157"/>
      <c r="BO70" s="155"/>
      <c r="BP70" s="108"/>
      <c r="BQ70" s="108"/>
      <c r="BR70" s="154"/>
      <c r="BS70" s="154"/>
      <c r="BT70" s="154"/>
      <c r="BU70" s="156"/>
      <c r="BV70" s="156"/>
      <c r="BW70" s="154"/>
      <c r="BX70" s="108"/>
      <c r="BY70" s="154"/>
      <c r="BZ70" s="158"/>
      <c r="CA70" s="158"/>
      <c r="CB70" s="158"/>
      <c r="CC70" s="158"/>
    </row>
    <row r="71" spans="1:81" ht="15" customHeight="1" x14ac:dyDescent="0.2">
      <c r="AI71" s="154"/>
      <c r="AJ71" s="154"/>
      <c r="AK71" s="154"/>
      <c r="AL71" s="154"/>
      <c r="AM71" s="155"/>
      <c r="AN71" s="108"/>
      <c r="AO71" s="108"/>
      <c r="AP71" s="154"/>
      <c r="AQ71" s="154"/>
      <c r="AR71" s="154"/>
      <c r="AS71" s="156"/>
      <c r="AT71" s="156"/>
      <c r="AU71" s="154"/>
      <c r="AV71" s="151"/>
      <c r="AW71" s="154"/>
      <c r="AX71" s="154"/>
      <c r="AY71" s="154"/>
      <c r="AZ71" s="157"/>
      <c r="BA71" s="155"/>
      <c r="BB71" s="108"/>
      <c r="BC71" s="108"/>
      <c r="BD71" s="154"/>
      <c r="BE71" s="154"/>
      <c r="BF71" s="154"/>
      <c r="BG71" s="156"/>
      <c r="BH71" s="156"/>
      <c r="BI71" s="154"/>
      <c r="BJ71" s="133"/>
      <c r="BK71" s="154"/>
      <c r="BL71" s="154"/>
      <c r="BM71" s="154"/>
      <c r="BN71" s="157"/>
      <c r="BO71" s="155"/>
      <c r="BP71" s="108"/>
      <c r="BQ71" s="108"/>
      <c r="BR71" s="154"/>
      <c r="BS71" s="154"/>
      <c r="BT71" s="154"/>
      <c r="BU71" s="156"/>
      <c r="BV71" s="156"/>
      <c r="BW71" s="154"/>
      <c r="BX71" s="108"/>
      <c r="BY71" s="154"/>
      <c r="BZ71" s="158"/>
      <c r="CA71" s="158"/>
      <c r="CB71" s="158"/>
      <c r="CC71" s="158"/>
    </row>
    <row r="72" spans="1:81" ht="15" customHeight="1" x14ac:dyDescent="0.2">
      <c r="AI72" s="154"/>
      <c r="AJ72" s="154"/>
      <c r="AK72" s="154"/>
      <c r="AL72" s="154"/>
      <c r="AM72" s="155"/>
      <c r="AN72" s="108"/>
      <c r="AO72" s="108"/>
      <c r="AP72" s="154"/>
      <c r="AQ72" s="154"/>
      <c r="AR72" s="154"/>
      <c r="AS72" s="156"/>
      <c r="AT72" s="156"/>
      <c r="AU72" s="154"/>
      <c r="AV72" s="151"/>
      <c r="AW72" s="154"/>
      <c r="AX72" s="154"/>
      <c r="AY72" s="154"/>
      <c r="AZ72" s="157"/>
      <c r="BA72" s="155"/>
      <c r="BB72" s="108"/>
      <c r="BC72" s="108"/>
      <c r="BD72" s="154"/>
      <c r="BE72" s="154"/>
      <c r="BF72" s="154"/>
      <c r="BG72" s="156"/>
      <c r="BH72" s="156"/>
      <c r="BI72" s="154"/>
      <c r="BJ72" s="133"/>
      <c r="BK72" s="154"/>
      <c r="BL72" s="154"/>
      <c r="BM72" s="154"/>
      <c r="BN72" s="157"/>
      <c r="BO72" s="155"/>
      <c r="BP72" s="108"/>
      <c r="BQ72" s="108"/>
      <c r="BR72" s="154"/>
      <c r="BS72" s="154"/>
      <c r="BT72" s="154"/>
      <c r="BU72" s="156"/>
      <c r="BV72" s="156"/>
      <c r="BW72" s="154"/>
      <c r="BX72" s="108"/>
      <c r="BY72" s="154"/>
      <c r="BZ72" s="158"/>
      <c r="CA72" s="158"/>
      <c r="CB72" s="158"/>
      <c r="CC72" s="158"/>
    </row>
    <row r="73" spans="1:81" ht="15" customHeight="1" x14ac:dyDescent="0.2">
      <c r="AI73" s="154"/>
      <c r="AJ73" s="154"/>
      <c r="AK73" s="154"/>
      <c r="AL73" s="154"/>
      <c r="AM73" s="155"/>
      <c r="AN73" s="108"/>
      <c r="AO73" s="108"/>
      <c r="AP73" s="154"/>
      <c r="AQ73" s="154"/>
      <c r="AR73" s="154"/>
      <c r="AS73" s="156"/>
      <c r="AT73" s="156"/>
      <c r="AU73" s="154"/>
      <c r="AV73" s="151"/>
      <c r="AW73" s="154"/>
      <c r="AX73" s="154"/>
      <c r="AY73" s="154"/>
      <c r="AZ73" s="157"/>
      <c r="BA73" s="155"/>
      <c r="BB73" s="108"/>
      <c r="BC73" s="108"/>
      <c r="BD73" s="154"/>
      <c r="BE73" s="154"/>
      <c r="BF73" s="154"/>
      <c r="BG73" s="156"/>
      <c r="BH73" s="156"/>
      <c r="BI73" s="154"/>
      <c r="BJ73" s="133"/>
      <c r="BK73" s="154"/>
      <c r="BL73" s="154"/>
      <c r="BM73" s="154"/>
      <c r="BN73" s="157"/>
      <c r="BO73" s="155"/>
      <c r="BP73" s="108"/>
      <c r="BQ73" s="108"/>
      <c r="BR73" s="154"/>
      <c r="BS73" s="154"/>
      <c r="BT73" s="154"/>
      <c r="BU73" s="156"/>
      <c r="BV73" s="156"/>
      <c r="BW73" s="154"/>
      <c r="BX73" s="108"/>
      <c r="BY73" s="154"/>
      <c r="BZ73" s="158"/>
      <c r="CA73" s="158"/>
      <c r="CB73" s="158"/>
      <c r="CC73" s="158"/>
    </row>
    <row r="74" spans="1:81" ht="15" customHeight="1" x14ac:dyDescent="0.2">
      <c r="AI74" s="154"/>
      <c r="AJ74" s="154"/>
      <c r="AK74" s="154"/>
      <c r="AL74" s="154"/>
      <c r="AM74" s="155"/>
      <c r="AN74" s="108"/>
      <c r="AO74" s="108"/>
      <c r="AP74" s="154"/>
      <c r="AQ74" s="154"/>
      <c r="AR74" s="154"/>
      <c r="AS74" s="156"/>
      <c r="AT74" s="156"/>
      <c r="AU74" s="154"/>
      <c r="AV74" s="151"/>
      <c r="AW74" s="154"/>
      <c r="AX74" s="154"/>
      <c r="AY74" s="154"/>
      <c r="AZ74" s="157"/>
      <c r="BA74" s="155"/>
      <c r="BB74" s="108"/>
      <c r="BC74" s="108"/>
      <c r="BD74" s="154"/>
      <c r="BE74" s="154"/>
      <c r="BF74" s="154"/>
      <c r="BG74" s="156"/>
      <c r="BH74" s="156"/>
      <c r="BI74" s="154"/>
      <c r="BJ74" s="133"/>
      <c r="BK74" s="154"/>
      <c r="BL74" s="154"/>
      <c r="BM74" s="154"/>
      <c r="BN74" s="157"/>
      <c r="BO74" s="155"/>
      <c r="BP74" s="108"/>
      <c r="BQ74" s="108"/>
      <c r="BR74" s="154"/>
      <c r="BS74" s="154"/>
      <c r="BT74" s="154"/>
      <c r="BU74" s="156"/>
      <c r="BV74" s="156"/>
      <c r="BW74" s="154"/>
      <c r="BX74" s="108"/>
      <c r="BY74" s="154"/>
      <c r="BZ74" s="158"/>
      <c r="CA74" s="158"/>
      <c r="CB74" s="158"/>
      <c r="CC74" s="158"/>
    </row>
    <row r="75" spans="1:81" ht="15" customHeight="1" x14ac:dyDescent="0.2">
      <c r="AI75" s="154"/>
      <c r="AJ75" s="154"/>
      <c r="AK75" s="154"/>
      <c r="AL75" s="154"/>
      <c r="AM75" s="155"/>
      <c r="AN75" s="108"/>
      <c r="AO75" s="108"/>
      <c r="AP75" s="154"/>
      <c r="AQ75" s="154"/>
      <c r="AR75" s="154"/>
      <c r="AS75" s="156"/>
      <c r="AT75" s="156"/>
      <c r="AU75" s="154"/>
      <c r="AV75" s="151"/>
      <c r="AW75" s="154"/>
      <c r="AX75" s="154"/>
      <c r="AY75" s="154"/>
      <c r="AZ75" s="157"/>
      <c r="BA75" s="155"/>
      <c r="BB75" s="108"/>
      <c r="BC75" s="108"/>
      <c r="BD75" s="154"/>
      <c r="BE75" s="154"/>
      <c r="BF75" s="154"/>
      <c r="BG75" s="156"/>
      <c r="BH75" s="156"/>
      <c r="BI75" s="154"/>
      <c r="BJ75" s="133"/>
      <c r="BK75" s="154"/>
      <c r="BL75" s="154"/>
      <c r="BM75" s="154"/>
      <c r="BN75" s="157"/>
      <c r="BO75" s="155"/>
      <c r="BP75" s="108"/>
      <c r="BQ75" s="108"/>
      <c r="BR75" s="154"/>
      <c r="BS75" s="154"/>
      <c r="BT75" s="154"/>
      <c r="BU75" s="156"/>
      <c r="BV75" s="156"/>
      <c r="BW75" s="154"/>
      <c r="BX75" s="108"/>
      <c r="BY75" s="154"/>
      <c r="BZ75" s="158"/>
      <c r="CA75" s="158"/>
      <c r="CB75" s="158"/>
      <c r="CC75" s="158"/>
    </row>
    <row r="76" spans="1:81" ht="15" customHeight="1" x14ac:dyDescent="0.2">
      <c r="AI76" s="154"/>
      <c r="AJ76" s="154"/>
      <c r="AK76" s="154"/>
      <c r="AL76" s="154"/>
      <c r="AM76" s="155"/>
      <c r="AN76" s="108"/>
      <c r="AO76" s="108"/>
      <c r="AP76" s="154"/>
      <c r="AQ76" s="154"/>
      <c r="AR76" s="154"/>
      <c r="AS76" s="156"/>
      <c r="AT76" s="156"/>
      <c r="AU76" s="154"/>
      <c r="AV76" s="151"/>
      <c r="AW76" s="154"/>
      <c r="AX76" s="154"/>
      <c r="AY76" s="154"/>
      <c r="AZ76" s="157"/>
      <c r="BA76" s="155"/>
      <c r="BB76" s="108"/>
      <c r="BC76" s="108"/>
      <c r="BD76" s="154"/>
      <c r="BE76" s="154"/>
      <c r="BF76" s="154"/>
      <c r="BG76" s="156"/>
      <c r="BH76" s="156"/>
      <c r="BI76" s="154"/>
      <c r="BJ76" s="133"/>
      <c r="BK76" s="154"/>
      <c r="BL76" s="154"/>
      <c r="BM76" s="154"/>
      <c r="BN76" s="157"/>
      <c r="BO76" s="155"/>
      <c r="BP76" s="108"/>
      <c r="BQ76" s="108"/>
      <c r="BR76" s="154"/>
      <c r="BS76" s="154"/>
      <c r="BT76" s="154"/>
      <c r="BU76" s="156"/>
      <c r="BV76" s="156"/>
      <c r="BW76" s="154"/>
      <c r="BX76" s="108"/>
      <c r="BY76" s="154"/>
      <c r="BZ76" s="158"/>
      <c r="CA76" s="158"/>
      <c r="CB76" s="158"/>
      <c r="CC76" s="158"/>
    </row>
    <row r="77" spans="1:81" ht="15" customHeight="1" x14ac:dyDescent="0.2">
      <c r="AI77" s="154"/>
      <c r="AJ77" s="154"/>
      <c r="AK77" s="154"/>
      <c r="AL77" s="154"/>
      <c r="AM77" s="155"/>
      <c r="AN77" s="108"/>
      <c r="AO77" s="108"/>
      <c r="AP77" s="154"/>
      <c r="AQ77" s="154"/>
      <c r="AR77" s="154"/>
      <c r="AS77" s="156"/>
      <c r="AT77" s="156"/>
      <c r="AU77" s="154"/>
      <c r="AV77" s="151"/>
      <c r="AW77" s="154"/>
      <c r="AX77" s="154"/>
      <c r="AY77" s="154"/>
      <c r="AZ77" s="157"/>
      <c r="BA77" s="155"/>
      <c r="BB77" s="108"/>
      <c r="BC77" s="108"/>
      <c r="BD77" s="154"/>
      <c r="BE77" s="154"/>
      <c r="BF77" s="154"/>
      <c r="BG77" s="156"/>
      <c r="BH77" s="156"/>
      <c r="BI77" s="154"/>
      <c r="BJ77" s="133"/>
      <c r="BK77" s="154"/>
      <c r="BL77" s="154"/>
      <c r="BM77" s="154"/>
      <c r="BN77" s="157"/>
      <c r="BO77" s="155"/>
      <c r="BP77" s="108"/>
      <c r="BQ77" s="108"/>
      <c r="BR77" s="154"/>
      <c r="BS77" s="154"/>
      <c r="BT77" s="154"/>
      <c r="BU77" s="156"/>
      <c r="BV77" s="156"/>
      <c r="BW77" s="154"/>
      <c r="BX77" s="108"/>
      <c r="BY77" s="154"/>
      <c r="BZ77" s="158"/>
      <c r="CA77" s="158"/>
      <c r="CB77" s="158"/>
      <c r="CC77" s="158"/>
    </row>
    <row r="78" spans="1:81" ht="15" customHeight="1" x14ac:dyDescent="0.2">
      <c r="AI78" s="154"/>
      <c r="AJ78" s="154"/>
      <c r="AK78" s="154"/>
      <c r="AL78" s="154"/>
      <c r="AM78" s="155"/>
      <c r="AN78" s="108"/>
      <c r="AO78" s="108"/>
      <c r="AP78" s="154"/>
      <c r="AQ78" s="154"/>
      <c r="AR78" s="154"/>
      <c r="AS78" s="156"/>
      <c r="AT78" s="156"/>
      <c r="AU78" s="154"/>
      <c r="AV78" s="151"/>
      <c r="AW78" s="154"/>
      <c r="AX78" s="154"/>
      <c r="AY78" s="154"/>
      <c r="AZ78" s="157"/>
      <c r="BA78" s="155"/>
      <c r="BB78" s="108"/>
      <c r="BC78" s="108"/>
      <c r="BD78" s="154"/>
      <c r="BE78" s="154"/>
      <c r="BF78" s="154"/>
      <c r="BG78" s="156"/>
      <c r="BH78" s="156"/>
      <c r="BI78" s="154"/>
      <c r="BJ78" s="133"/>
      <c r="BK78" s="154"/>
      <c r="BL78" s="154"/>
      <c r="BM78" s="154"/>
      <c r="BN78" s="157"/>
      <c r="BO78" s="155"/>
      <c r="BP78" s="108"/>
      <c r="BQ78" s="108"/>
      <c r="BR78" s="154"/>
      <c r="BS78" s="154"/>
      <c r="BT78" s="154"/>
      <c r="BU78" s="156"/>
      <c r="BV78" s="156"/>
      <c r="BW78" s="154"/>
      <c r="BX78" s="108"/>
      <c r="BY78" s="154"/>
      <c r="BZ78" s="158"/>
      <c r="CA78" s="158"/>
      <c r="CB78" s="158"/>
      <c r="CC78" s="158"/>
    </row>
    <row r="79" spans="1:81" ht="15" customHeight="1" x14ac:dyDescent="0.2">
      <c r="AI79" s="154"/>
      <c r="AJ79" s="154"/>
      <c r="AK79" s="154"/>
      <c r="AL79" s="154"/>
      <c r="AM79" s="155"/>
      <c r="AN79" s="108"/>
      <c r="AO79" s="108"/>
      <c r="AP79" s="154"/>
      <c r="AQ79" s="154"/>
      <c r="AR79" s="154"/>
      <c r="AS79" s="156"/>
      <c r="AT79" s="156"/>
      <c r="AU79" s="154"/>
      <c r="AV79" s="151"/>
      <c r="AW79" s="154"/>
      <c r="AX79" s="154"/>
      <c r="AY79" s="154"/>
      <c r="AZ79" s="157"/>
      <c r="BA79" s="155"/>
      <c r="BB79" s="108"/>
      <c r="BC79" s="108"/>
      <c r="BD79" s="154"/>
      <c r="BE79" s="154"/>
      <c r="BF79" s="154"/>
      <c r="BG79" s="156"/>
      <c r="BH79" s="156"/>
      <c r="BI79" s="154"/>
      <c r="BJ79" s="133"/>
      <c r="BK79" s="154"/>
      <c r="BL79" s="154"/>
      <c r="BM79" s="154"/>
      <c r="BN79" s="157"/>
      <c r="BO79" s="155"/>
      <c r="BP79" s="108"/>
      <c r="BQ79" s="108"/>
      <c r="BR79" s="154"/>
      <c r="BS79" s="154"/>
      <c r="BT79" s="154"/>
      <c r="BU79" s="156"/>
      <c r="BV79" s="156"/>
      <c r="BW79" s="154"/>
      <c r="BX79" s="108"/>
      <c r="BY79" s="154"/>
      <c r="BZ79" s="158"/>
      <c r="CA79" s="158"/>
      <c r="CB79" s="158"/>
      <c r="CC79" s="158"/>
    </row>
    <row r="80" spans="1:81" ht="15" customHeight="1" x14ac:dyDescent="0.2">
      <c r="AI80" s="154"/>
      <c r="AJ80" s="154"/>
      <c r="AK80" s="154"/>
      <c r="AL80" s="154"/>
      <c r="AM80" s="155"/>
      <c r="AN80" s="108"/>
      <c r="AO80" s="108"/>
      <c r="AP80" s="154"/>
      <c r="AQ80" s="154"/>
      <c r="AR80" s="154"/>
      <c r="AS80" s="156"/>
      <c r="AT80" s="156"/>
      <c r="AU80" s="154"/>
      <c r="AV80" s="151"/>
      <c r="AW80" s="154"/>
      <c r="AX80" s="154"/>
      <c r="AY80" s="154"/>
      <c r="AZ80" s="157"/>
      <c r="BA80" s="155"/>
      <c r="BB80" s="108"/>
      <c r="BC80" s="108"/>
      <c r="BD80" s="154"/>
      <c r="BE80" s="154"/>
      <c r="BF80" s="154"/>
      <c r="BG80" s="156"/>
      <c r="BH80" s="156"/>
      <c r="BI80" s="154"/>
      <c r="BJ80" s="133"/>
      <c r="BK80" s="154"/>
      <c r="BL80" s="154"/>
      <c r="BM80" s="154"/>
      <c r="BN80" s="157"/>
      <c r="BO80" s="155"/>
      <c r="BP80" s="108"/>
      <c r="BQ80" s="108"/>
      <c r="BR80" s="154"/>
      <c r="BS80" s="154"/>
      <c r="BT80" s="154"/>
      <c r="BU80" s="156"/>
      <c r="BV80" s="156"/>
      <c r="BW80" s="154"/>
      <c r="BX80" s="108"/>
      <c r="BY80" s="154"/>
      <c r="BZ80" s="158"/>
      <c r="CA80" s="158"/>
      <c r="CB80" s="158"/>
      <c r="CC80" s="158"/>
    </row>
    <row r="81" spans="35:81" ht="15" customHeight="1" x14ac:dyDescent="0.2">
      <c r="AI81" s="154"/>
      <c r="AJ81" s="154"/>
      <c r="AK81" s="154"/>
      <c r="AL81" s="154"/>
      <c r="AM81" s="155"/>
      <c r="AN81" s="108"/>
      <c r="AO81" s="108"/>
      <c r="AP81" s="154"/>
      <c r="AQ81" s="154"/>
      <c r="AR81" s="154"/>
      <c r="AS81" s="156"/>
      <c r="AT81" s="156"/>
      <c r="AU81" s="154"/>
      <c r="AV81" s="151"/>
      <c r="AW81" s="154"/>
      <c r="AX81" s="154"/>
      <c r="AY81" s="154"/>
      <c r="AZ81" s="157"/>
      <c r="BA81" s="155"/>
      <c r="BB81" s="108"/>
      <c r="BC81" s="108"/>
      <c r="BD81" s="154"/>
      <c r="BE81" s="154"/>
      <c r="BF81" s="154"/>
      <c r="BG81" s="156"/>
      <c r="BH81" s="156"/>
      <c r="BI81" s="154"/>
      <c r="BJ81" s="133"/>
      <c r="BK81" s="154"/>
      <c r="BL81" s="154"/>
      <c r="BM81" s="154"/>
      <c r="BN81" s="157"/>
      <c r="BO81" s="155"/>
      <c r="BP81" s="108"/>
      <c r="BQ81" s="108"/>
      <c r="BR81" s="154"/>
      <c r="BS81" s="154"/>
      <c r="BT81" s="154"/>
      <c r="BU81" s="156"/>
      <c r="BV81" s="156"/>
      <c r="BW81" s="154"/>
      <c r="BX81" s="108"/>
      <c r="BY81" s="154"/>
      <c r="BZ81" s="158"/>
      <c r="CA81" s="158"/>
      <c r="CB81" s="158"/>
      <c r="CC81" s="158"/>
    </row>
    <row r="82" spans="35:81" ht="15" customHeight="1" x14ac:dyDescent="0.2">
      <c r="AI82" s="154"/>
      <c r="AJ82" s="154"/>
      <c r="AK82" s="154"/>
      <c r="AL82" s="154"/>
      <c r="AM82" s="155"/>
      <c r="AN82" s="108"/>
      <c r="AO82" s="108"/>
      <c r="AP82" s="154"/>
      <c r="AQ82" s="154"/>
      <c r="AR82" s="154"/>
      <c r="AS82" s="156"/>
      <c r="AT82" s="156"/>
      <c r="AU82" s="154"/>
      <c r="AV82" s="151"/>
      <c r="AW82" s="154"/>
      <c r="AX82" s="154"/>
      <c r="AY82" s="154"/>
      <c r="AZ82" s="157"/>
      <c r="BA82" s="155"/>
      <c r="BB82" s="108"/>
      <c r="BC82" s="108"/>
      <c r="BD82" s="154"/>
      <c r="BE82" s="154"/>
      <c r="BF82" s="154"/>
      <c r="BG82" s="156"/>
      <c r="BH82" s="156"/>
      <c r="BI82" s="154"/>
      <c r="BJ82" s="133"/>
      <c r="BK82" s="154"/>
      <c r="BL82" s="154"/>
      <c r="BM82" s="154"/>
      <c r="BN82" s="157"/>
      <c r="BO82" s="155"/>
      <c r="BP82" s="108"/>
      <c r="BQ82" s="108"/>
      <c r="BR82" s="154"/>
      <c r="BS82" s="154"/>
      <c r="BT82" s="154"/>
      <c r="BU82" s="156"/>
      <c r="BV82" s="156"/>
      <c r="BW82" s="154"/>
      <c r="BX82" s="108"/>
      <c r="BY82" s="154"/>
      <c r="BZ82" s="158"/>
      <c r="CA82" s="158"/>
      <c r="CB82" s="158"/>
      <c r="CC82" s="158"/>
    </row>
    <row r="83" spans="35:81" ht="15" customHeight="1" x14ac:dyDescent="0.2">
      <c r="AI83" s="154"/>
      <c r="AJ83" s="154"/>
      <c r="AK83" s="154"/>
      <c r="AL83" s="154"/>
      <c r="AM83" s="155"/>
      <c r="AN83" s="108"/>
      <c r="AO83" s="108"/>
      <c r="AP83" s="154"/>
      <c r="AQ83" s="154"/>
      <c r="AR83" s="154"/>
      <c r="AS83" s="156"/>
      <c r="AT83" s="156"/>
      <c r="AU83" s="154"/>
      <c r="AV83" s="151"/>
      <c r="AW83" s="154"/>
      <c r="AX83" s="154"/>
      <c r="AY83" s="154"/>
      <c r="AZ83" s="157"/>
      <c r="BA83" s="155"/>
      <c r="BB83" s="108"/>
      <c r="BC83" s="108"/>
      <c r="BD83" s="154"/>
      <c r="BE83" s="154"/>
      <c r="BF83" s="154"/>
      <c r="BG83" s="156"/>
      <c r="BH83" s="156"/>
      <c r="BI83" s="154"/>
      <c r="BJ83" s="133"/>
      <c r="BK83" s="154"/>
      <c r="BL83" s="154"/>
      <c r="BM83" s="154"/>
      <c r="BN83" s="157"/>
      <c r="BO83" s="155"/>
      <c r="BP83" s="108"/>
      <c r="BQ83" s="108"/>
      <c r="BR83" s="154"/>
      <c r="BS83" s="154"/>
      <c r="BT83" s="154"/>
      <c r="BU83" s="156"/>
      <c r="BV83" s="156"/>
      <c r="BW83" s="154"/>
      <c r="BX83" s="108"/>
      <c r="BY83" s="154"/>
      <c r="BZ83" s="158"/>
      <c r="CA83" s="158"/>
      <c r="CB83" s="158"/>
      <c r="CC83" s="158"/>
    </row>
    <row r="84" spans="35:81" ht="15" customHeight="1" x14ac:dyDescent="0.2">
      <c r="AI84" s="154"/>
      <c r="AJ84" s="154"/>
      <c r="AK84" s="154"/>
      <c r="AL84" s="154"/>
      <c r="AM84" s="155"/>
      <c r="AN84" s="108"/>
      <c r="AO84" s="108"/>
      <c r="AP84" s="154"/>
      <c r="AQ84" s="154"/>
      <c r="AR84" s="154"/>
      <c r="AS84" s="156"/>
      <c r="AT84" s="156"/>
      <c r="AU84" s="154"/>
      <c r="AV84" s="151"/>
      <c r="AW84" s="154"/>
      <c r="AX84" s="154"/>
      <c r="AY84" s="154"/>
      <c r="AZ84" s="157"/>
      <c r="BA84" s="155"/>
      <c r="BB84" s="108"/>
      <c r="BC84" s="108"/>
      <c r="BD84" s="154"/>
      <c r="BE84" s="154"/>
      <c r="BF84" s="154"/>
      <c r="BG84" s="156"/>
      <c r="BH84" s="156"/>
      <c r="BI84" s="154"/>
      <c r="BJ84" s="133"/>
      <c r="BK84" s="154"/>
      <c r="BL84" s="154"/>
      <c r="BM84" s="154"/>
      <c r="BN84" s="157"/>
      <c r="BO84" s="155"/>
      <c r="BP84" s="108"/>
      <c r="BQ84" s="108"/>
      <c r="BR84" s="154"/>
      <c r="BS84" s="154"/>
      <c r="BT84" s="154"/>
      <c r="BU84" s="156"/>
      <c r="BV84" s="156"/>
      <c r="BW84" s="154"/>
      <c r="BX84" s="108"/>
      <c r="BY84" s="154"/>
      <c r="BZ84" s="158"/>
      <c r="CA84" s="158"/>
      <c r="CB84" s="158"/>
      <c r="CC84" s="158"/>
    </row>
    <row r="85" spans="35:81" ht="15" customHeight="1" x14ac:dyDescent="0.2">
      <c r="AI85" s="154"/>
      <c r="AJ85" s="154"/>
      <c r="AK85" s="154"/>
      <c r="AL85" s="154"/>
      <c r="AM85" s="155"/>
      <c r="AN85" s="108"/>
      <c r="AO85" s="108"/>
      <c r="AP85" s="154"/>
      <c r="AQ85" s="154"/>
      <c r="AR85" s="154"/>
      <c r="AS85" s="156"/>
      <c r="AT85" s="156"/>
      <c r="AU85" s="154"/>
      <c r="AV85" s="151"/>
      <c r="AW85" s="154"/>
      <c r="AX85" s="154"/>
      <c r="AY85" s="154"/>
      <c r="AZ85" s="157"/>
      <c r="BA85" s="155"/>
      <c r="BB85" s="108"/>
      <c r="BC85" s="108"/>
      <c r="BD85" s="154"/>
      <c r="BE85" s="154"/>
      <c r="BF85" s="154"/>
      <c r="BG85" s="156"/>
      <c r="BH85" s="156"/>
      <c r="BI85" s="154"/>
      <c r="BJ85" s="133"/>
      <c r="BK85" s="154"/>
      <c r="BL85" s="154"/>
      <c r="BM85" s="154"/>
      <c r="BN85" s="157"/>
      <c r="BO85" s="155"/>
      <c r="BP85" s="108"/>
      <c r="BQ85" s="108"/>
      <c r="BR85" s="154"/>
      <c r="BS85" s="154"/>
      <c r="BT85" s="154"/>
      <c r="BU85" s="156"/>
      <c r="BV85" s="156"/>
      <c r="BW85" s="154"/>
      <c r="BX85" s="108"/>
      <c r="BY85" s="154"/>
      <c r="BZ85" s="158"/>
      <c r="CA85" s="158"/>
      <c r="CB85" s="158"/>
      <c r="CC85" s="158"/>
    </row>
    <row r="86" spans="35:81" ht="15" customHeight="1" x14ac:dyDescent="0.2">
      <c r="AI86" s="154"/>
      <c r="AJ86" s="154"/>
      <c r="AK86" s="154"/>
      <c r="AL86" s="154"/>
      <c r="AM86" s="155"/>
      <c r="AN86" s="108"/>
      <c r="AO86" s="108"/>
      <c r="AP86" s="154"/>
      <c r="AQ86" s="154"/>
      <c r="AR86" s="154"/>
      <c r="AS86" s="156"/>
      <c r="AT86" s="156"/>
      <c r="AU86" s="154"/>
      <c r="AV86" s="151"/>
      <c r="AW86" s="154"/>
      <c r="AX86" s="154"/>
      <c r="AY86" s="154"/>
      <c r="AZ86" s="157"/>
      <c r="BA86" s="155"/>
      <c r="BB86" s="108"/>
      <c r="BC86" s="108"/>
      <c r="BD86" s="154"/>
      <c r="BE86" s="154"/>
      <c r="BF86" s="154"/>
      <c r="BG86" s="156"/>
      <c r="BH86" s="156"/>
      <c r="BI86" s="154"/>
      <c r="BJ86" s="133"/>
      <c r="BK86" s="154"/>
      <c r="BL86" s="154"/>
      <c r="BM86" s="154"/>
      <c r="BN86" s="157"/>
      <c r="BO86" s="155"/>
      <c r="BP86" s="108"/>
      <c r="BQ86" s="108"/>
      <c r="BR86" s="154"/>
      <c r="BS86" s="154"/>
      <c r="BT86" s="154"/>
      <c r="BU86" s="156"/>
      <c r="BV86" s="156"/>
      <c r="BW86" s="154"/>
      <c r="BX86" s="108"/>
      <c r="BY86" s="154"/>
      <c r="BZ86" s="158"/>
      <c r="CA86" s="158"/>
      <c r="CB86" s="158"/>
      <c r="CC86" s="158"/>
    </row>
    <row r="87" spans="35:81" ht="15" customHeight="1" x14ac:dyDescent="0.2">
      <c r="AI87" s="154"/>
      <c r="AJ87" s="154"/>
      <c r="AK87" s="154"/>
      <c r="AL87" s="154"/>
      <c r="AM87" s="155"/>
      <c r="AN87" s="108"/>
      <c r="AO87" s="108"/>
      <c r="AP87" s="154"/>
      <c r="AQ87" s="154"/>
      <c r="AR87" s="154"/>
      <c r="AS87" s="156"/>
      <c r="AT87" s="156"/>
      <c r="AU87" s="154"/>
      <c r="AV87" s="151"/>
      <c r="AW87" s="154"/>
      <c r="AX87" s="154"/>
      <c r="AY87" s="154"/>
      <c r="AZ87" s="157"/>
      <c r="BA87" s="155"/>
      <c r="BB87" s="108"/>
      <c r="BC87" s="108"/>
      <c r="BD87" s="154"/>
      <c r="BE87" s="154"/>
      <c r="BF87" s="154"/>
      <c r="BG87" s="156"/>
      <c r="BH87" s="156"/>
      <c r="BI87" s="154"/>
      <c r="BJ87" s="133"/>
      <c r="BK87" s="154"/>
      <c r="BL87" s="154"/>
      <c r="BM87" s="154"/>
      <c r="BN87" s="157"/>
      <c r="BO87" s="155"/>
      <c r="BP87" s="108"/>
      <c r="BQ87" s="108"/>
      <c r="BR87" s="154"/>
      <c r="BS87" s="154"/>
      <c r="BT87" s="154"/>
      <c r="BU87" s="156"/>
      <c r="BV87" s="156"/>
      <c r="BW87" s="154"/>
      <c r="BX87" s="108"/>
      <c r="BY87" s="154"/>
      <c r="BZ87" s="158"/>
      <c r="CA87" s="158"/>
      <c r="CB87" s="158"/>
      <c r="CC87" s="158"/>
    </row>
    <row r="88" spans="35:81" ht="15" customHeight="1" x14ac:dyDescent="0.2">
      <c r="AI88" s="154"/>
      <c r="AJ88" s="154"/>
      <c r="AK88" s="154"/>
      <c r="AL88" s="154"/>
      <c r="AM88" s="155"/>
      <c r="AN88" s="108"/>
      <c r="AO88" s="108"/>
      <c r="AP88" s="154"/>
      <c r="AQ88" s="154"/>
      <c r="AR88" s="154"/>
      <c r="AS88" s="156"/>
      <c r="AT88" s="156"/>
      <c r="AU88" s="154"/>
      <c r="AV88" s="151"/>
      <c r="AW88" s="154"/>
      <c r="AX88" s="154"/>
      <c r="AY88" s="154"/>
      <c r="AZ88" s="157"/>
      <c r="BA88" s="155"/>
      <c r="BB88" s="108"/>
      <c r="BC88" s="108"/>
      <c r="BD88" s="154"/>
      <c r="BE88" s="154"/>
      <c r="BF88" s="154"/>
      <c r="BG88" s="156"/>
      <c r="BH88" s="156"/>
      <c r="BI88" s="154"/>
      <c r="BJ88" s="133"/>
      <c r="BK88" s="154"/>
      <c r="BL88" s="154"/>
      <c r="BM88" s="154"/>
      <c r="BN88" s="157"/>
      <c r="BO88" s="155"/>
      <c r="BP88" s="108"/>
      <c r="BQ88" s="108"/>
      <c r="BR88" s="154"/>
      <c r="BS88" s="154"/>
      <c r="BT88" s="154"/>
      <c r="BU88" s="156"/>
      <c r="BV88" s="156"/>
      <c r="BW88" s="154"/>
      <c r="BX88" s="108"/>
      <c r="BY88" s="154"/>
      <c r="BZ88" s="158"/>
      <c r="CA88" s="158"/>
      <c r="CB88" s="158"/>
      <c r="CC88" s="158"/>
    </row>
    <row r="89" spans="35:81" ht="15" customHeight="1" x14ac:dyDescent="0.2">
      <c r="AI89" s="154"/>
      <c r="AJ89" s="154"/>
      <c r="AK89" s="154"/>
      <c r="AL89" s="154"/>
      <c r="AM89" s="155"/>
      <c r="AN89" s="108"/>
      <c r="AO89" s="108"/>
      <c r="AP89" s="154"/>
      <c r="AQ89" s="154"/>
      <c r="AR89" s="154"/>
      <c r="AS89" s="156"/>
      <c r="AT89" s="156"/>
      <c r="AU89" s="154"/>
      <c r="AV89" s="151"/>
      <c r="AW89" s="154"/>
      <c r="AX89" s="154"/>
      <c r="AY89" s="154"/>
      <c r="AZ89" s="157"/>
      <c r="BA89" s="155"/>
      <c r="BB89" s="108"/>
      <c r="BC89" s="108"/>
      <c r="BD89" s="154"/>
      <c r="BE89" s="154"/>
      <c r="BF89" s="154"/>
      <c r="BG89" s="156"/>
      <c r="BH89" s="156"/>
      <c r="BI89" s="154"/>
      <c r="BJ89" s="133"/>
      <c r="BK89" s="154"/>
      <c r="BL89" s="154"/>
      <c r="BM89" s="154"/>
      <c r="BN89" s="157"/>
      <c r="BO89" s="155"/>
      <c r="BP89" s="108"/>
      <c r="BQ89" s="108"/>
      <c r="BR89" s="154"/>
      <c r="BS89" s="154"/>
      <c r="BT89" s="154"/>
      <c r="BU89" s="156"/>
      <c r="BV89" s="156"/>
      <c r="BW89" s="154"/>
      <c r="BX89" s="108"/>
      <c r="BY89" s="154"/>
      <c r="BZ89" s="158"/>
      <c r="CA89" s="158"/>
      <c r="CB89" s="158"/>
      <c r="CC89" s="158"/>
    </row>
    <row r="90" spans="35:81" ht="15" customHeight="1" x14ac:dyDescent="0.2">
      <c r="AI90" s="154"/>
      <c r="AJ90" s="154"/>
      <c r="AK90" s="154"/>
      <c r="AL90" s="154"/>
      <c r="AM90" s="155"/>
      <c r="AN90" s="108"/>
      <c r="AO90" s="108"/>
      <c r="AP90" s="154"/>
      <c r="AQ90" s="154"/>
      <c r="AR90" s="154"/>
      <c r="AS90" s="156"/>
      <c r="AT90" s="156"/>
      <c r="AU90" s="154"/>
      <c r="AV90" s="151"/>
      <c r="AW90" s="154"/>
      <c r="AX90" s="154"/>
      <c r="AY90" s="154"/>
      <c r="AZ90" s="157"/>
      <c r="BA90" s="155"/>
      <c r="BB90" s="108"/>
      <c r="BC90" s="108"/>
      <c r="BD90" s="154"/>
      <c r="BE90" s="154"/>
      <c r="BF90" s="154"/>
      <c r="BG90" s="156"/>
      <c r="BH90" s="156"/>
      <c r="BI90" s="154"/>
      <c r="BJ90" s="133"/>
      <c r="BK90" s="154"/>
      <c r="BL90" s="154"/>
      <c r="BM90" s="154"/>
      <c r="BN90" s="157"/>
      <c r="BO90" s="155"/>
      <c r="BP90" s="108"/>
      <c r="BQ90" s="108"/>
      <c r="BR90" s="154"/>
      <c r="BS90" s="154"/>
      <c r="BT90" s="154"/>
      <c r="BU90" s="156"/>
      <c r="BV90" s="156"/>
      <c r="BW90" s="154"/>
      <c r="BX90" s="108"/>
      <c r="BY90" s="154"/>
      <c r="BZ90" s="158"/>
      <c r="CA90" s="158"/>
      <c r="CB90" s="158"/>
      <c r="CC90" s="158"/>
    </row>
    <row r="91" spans="35:81" ht="15" customHeight="1" x14ac:dyDescent="0.2">
      <c r="AI91" s="154"/>
      <c r="AJ91" s="154"/>
      <c r="AK91" s="154"/>
      <c r="AL91" s="154"/>
      <c r="AM91" s="155"/>
      <c r="AN91" s="108"/>
      <c r="AO91" s="108"/>
      <c r="AP91" s="154"/>
      <c r="AQ91" s="154"/>
      <c r="AR91" s="154"/>
      <c r="AS91" s="156"/>
      <c r="AT91" s="156"/>
      <c r="AU91" s="154"/>
      <c r="AV91" s="151"/>
      <c r="AW91" s="154"/>
      <c r="AX91" s="154"/>
      <c r="AY91" s="154"/>
      <c r="AZ91" s="157"/>
      <c r="BA91" s="155"/>
      <c r="BB91" s="108"/>
      <c r="BC91" s="108"/>
      <c r="BD91" s="154"/>
      <c r="BE91" s="154"/>
      <c r="BF91" s="154"/>
      <c r="BG91" s="156"/>
      <c r="BH91" s="156"/>
      <c r="BI91" s="154"/>
      <c r="BJ91" s="133"/>
      <c r="BK91" s="154"/>
      <c r="BL91" s="154"/>
      <c r="BM91" s="154"/>
      <c r="BN91" s="157"/>
      <c r="BO91" s="155"/>
      <c r="BP91" s="108"/>
      <c r="BQ91" s="108"/>
      <c r="BR91" s="154"/>
      <c r="BS91" s="154"/>
      <c r="BT91" s="154"/>
      <c r="BU91" s="156"/>
      <c r="BV91" s="156"/>
      <c r="BW91" s="154"/>
      <c r="BX91" s="108"/>
      <c r="BY91" s="154"/>
      <c r="BZ91" s="158"/>
      <c r="CA91" s="158"/>
      <c r="CB91" s="158"/>
      <c r="CC91" s="158"/>
    </row>
    <row r="92" spans="35:81" ht="15" customHeight="1" x14ac:dyDescent="0.2">
      <c r="AI92" s="154"/>
      <c r="AJ92" s="154"/>
      <c r="AK92" s="154"/>
      <c r="AL92" s="154"/>
      <c r="AM92" s="155"/>
      <c r="AN92" s="108"/>
      <c r="AO92" s="108"/>
      <c r="AP92" s="154"/>
      <c r="AQ92" s="154"/>
      <c r="AR92" s="154"/>
      <c r="AS92" s="156"/>
      <c r="AT92" s="156"/>
      <c r="AU92" s="154"/>
      <c r="AV92" s="151"/>
      <c r="AW92" s="154"/>
      <c r="AX92" s="154"/>
      <c r="AY92" s="154"/>
      <c r="AZ92" s="157"/>
      <c r="BA92" s="155"/>
      <c r="BB92" s="108"/>
      <c r="BC92" s="108"/>
      <c r="BD92" s="154"/>
      <c r="BE92" s="154"/>
      <c r="BF92" s="154"/>
      <c r="BG92" s="156"/>
      <c r="BH92" s="156"/>
      <c r="BI92" s="154"/>
      <c r="BJ92" s="133"/>
      <c r="BK92" s="154"/>
      <c r="BL92" s="154"/>
      <c r="BM92" s="154"/>
      <c r="BN92" s="157"/>
      <c r="BO92" s="155"/>
      <c r="BP92" s="108"/>
      <c r="BQ92" s="108"/>
      <c r="BR92" s="154"/>
      <c r="BS92" s="154"/>
      <c r="BT92" s="154"/>
      <c r="BU92" s="156"/>
      <c r="BV92" s="156"/>
      <c r="BW92" s="154"/>
      <c r="BX92" s="108"/>
      <c r="BY92" s="154"/>
      <c r="BZ92" s="158"/>
      <c r="CA92" s="158"/>
      <c r="CB92" s="158"/>
      <c r="CC92" s="158"/>
    </row>
    <row r="93" spans="35:81" ht="15" customHeight="1" x14ac:dyDescent="0.2">
      <c r="AI93" s="154"/>
      <c r="AJ93" s="154"/>
      <c r="AK93" s="154"/>
      <c r="AL93" s="154"/>
      <c r="AM93" s="155"/>
      <c r="AN93" s="108"/>
      <c r="AO93" s="108"/>
      <c r="AP93" s="154"/>
      <c r="AQ93" s="154"/>
      <c r="AR93" s="154"/>
      <c r="AS93" s="156"/>
      <c r="AT93" s="156"/>
      <c r="AU93" s="154"/>
      <c r="AV93" s="151"/>
      <c r="AW93" s="154"/>
      <c r="AX93" s="154"/>
      <c r="AY93" s="154"/>
      <c r="AZ93" s="157"/>
      <c r="BA93" s="155"/>
      <c r="BB93" s="108"/>
      <c r="BC93" s="108"/>
      <c r="BD93" s="154"/>
      <c r="BE93" s="154"/>
      <c r="BF93" s="154"/>
      <c r="BG93" s="156"/>
      <c r="BH93" s="156"/>
      <c r="BI93" s="154"/>
      <c r="BJ93" s="133"/>
      <c r="BK93" s="154"/>
      <c r="BL93" s="154"/>
      <c r="BM93" s="154"/>
      <c r="BN93" s="157"/>
      <c r="BO93" s="155"/>
      <c r="BP93" s="108"/>
      <c r="BQ93" s="108"/>
      <c r="BR93" s="154"/>
      <c r="BS93" s="154"/>
      <c r="BT93" s="154"/>
      <c r="BU93" s="156"/>
      <c r="BV93" s="156"/>
      <c r="BW93" s="154"/>
      <c r="BX93" s="108"/>
      <c r="BY93" s="154"/>
      <c r="BZ93" s="158"/>
      <c r="CA93" s="158"/>
      <c r="CB93" s="158"/>
      <c r="CC93" s="158"/>
    </row>
    <row r="94" spans="35:81" ht="15" customHeight="1" x14ac:dyDescent="0.2">
      <c r="AI94" s="154"/>
      <c r="AJ94" s="154"/>
      <c r="AK94" s="154"/>
      <c r="AL94" s="154"/>
      <c r="AM94" s="155"/>
      <c r="AN94" s="108"/>
      <c r="AO94" s="108"/>
      <c r="AP94" s="154"/>
      <c r="AQ94" s="154"/>
      <c r="AR94" s="154"/>
      <c r="AS94" s="156"/>
      <c r="AT94" s="156"/>
      <c r="AU94" s="154"/>
      <c r="AV94" s="151"/>
      <c r="AW94" s="154"/>
      <c r="AX94" s="154"/>
      <c r="AY94" s="154"/>
      <c r="AZ94" s="157"/>
      <c r="BA94" s="155"/>
      <c r="BB94" s="108"/>
      <c r="BC94" s="108"/>
      <c r="BD94" s="154"/>
      <c r="BE94" s="154"/>
      <c r="BF94" s="154"/>
      <c r="BG94" s="156"/>
      <c r="BH94" s="156"/>
      <c r="BI94" s="154"/>
      <c r="BJ94" s="133"/>
      <c r="BK94" s="154"/>
      <c r="BL94" s="154"/>
      <c r="BM94" s="154"/>
      <c r="BN94" s="157"/>
      <c r="BO94" s="155"/>
      <c r="BP94" s="108"/>
      <c r="BQ94" s="108"/>
      <c r="BR94" s="154"/>
      <c r="BS94" s="154"/>
      <c r="BT94" s="154"/>
      <c r="BU94" s="156"/>
      <c r="BV94" s="156"/>
      <c r="BW94" s="154"/>
      <c r="BX94" s="108"/>
      <c r="BY94" s="154"/>
      <c r="BZ94" s="158"/>
      <c r="CA94" s="158"/>
      <c r="CB94" s="158"/>
      <c r="CC94" s="158"/>
    </row>
    <row r="95" spans="35:81" ht="15" customHeight="1" x14ac:dyDescent="0.2">
      <c r="AI95" s="154"/>
      <c r="AJ95" s="154"/>
      <c r="AK95" s="154"/>
      <c r="AL95" s="154"/>
      <c r="AM95" s="155"/>
      <c r="AN95" s="108"/>
      <c r="AO95" s="108"/>
      <c r="AP95" s="154"/>
      <c r="AQ95" s="154"/>
      <c r="AR95" s="154"/>
      <c r="AS95" s="156"/>
      <c r="AT95" s="156"/>
      <c r="AU95" s="154"/>
      <c r="AV95" s="151"/>
      <c r="AW95" s="154"/>
      <c r="AX95" s="154"/>
      <c r="AY95" s="154"/>
      <c r="AZ95" s="157"/>
      <c r="BA95" s="155"/>
      <c r="BB95" s="108"/>
      <c r="BC95" s="108"/>
      <c r="BD95" s="154"/>
      <c r="BE95" s="154"/>
      <c r="BF95" s="154"/>
      <c r="BG95" s="156"/>
      <c r="BH95" s="156"/>
      <c r="BI95" s="154"/>
      <c r="BJ95" s="133"/>
      <c r="BK95" s="154"/>
      <c r="BL95" s="154"/>
      <c r="BM95" s="154"/>
      <c r="BN95" s="157"/>
      <c r="BO95" s="155"/>
      <c r="BP95" s="108"/>
      <c r="BQ95" s="108"/>
      <c r="BR95" s="154"/>
      <c r="BS95" s="154"/>
      <c r="BT95" s="154"/>
      <c r="BU95" s="156"/>
      <c r="BV95" s="156"/>
      <c r="BW95" s="154"/>
      <c r="BX95" s="108"/>
      <c r="BY95" s="154"/>
      <c r="BZ95" s="158"/>
      <c r="CA95" s="158"/>
      <c r="CB95" s="158"/>
      <c r="CC95" s="158"/>
    </row>
    <row r="96" spans="35:81" ht="15" customHeight="1" x14ac:dyDescent="0.2">
      <c r="AI96" s="154"/>
      <c r="AJ96" s="154"/>
      <c r="AK96" s="154"/>
      <c r="AL96" s="154"/>
      <c r="AM96" s="155"/>
      <c r="AN96" s="108"/>
      <c r="AO96" s="108"/>
      <c r="AP96" s="154"/>
      <c r="AQ96" s="154"/>
      <c r="AR96" s="154"/>
      <c r="AS96" s="156"/>
      <c r="AT96" s="156"/>
      <c r="AU96" s="154"/>
      <c r="AV96" s="151"/>
      <c r="AW96" s="154"/>
      <c r="AX96" s="154"/>
      <c r="AY96" s="154"/>
      <c r="AZ96" s="157"/>
      <c r="BA96" s="155"/>
      <c r="BB96" s="108"/>
      <c r="BC96" s="108"/>
      <c r="BD96" s="154"/>
      <c r="BE96" s="154"/>
      <c r="BF96" s="154"/>
      <c r="BG96" s="156"/>
      <c r="BH96" s="156"/>
      <c r="BI96" s="154"/>
      <c r="BJ96" s="133"/>
      <c r="BK96" s="154"/>
      <c r="BL96" s="154"/>
      <c r="BM96" s="154"/>
      <c r="BN96" s="157"/>
      <c r="BO96" s="155"/>
      <c r="BP96" s="108"/>
      <c r="BQ96" s="108"/>
      <c r="BR96" s="154"/>
      <c r="BS96" s="154"/>
      <c r="BT96" s="154"/>
      <c r="BU96" s="156"/>
      <c r="BV96" s="156"/>
      <c r="BW96" s="154"/>
      <c r="BX96" s="108"/>
      <c r="BY96" s="154"/>
      <c r="BZ96" s="158"/>
      <c r="CA96" s="158"/>
      <c r="CB96" s="158"/>
      <c r="CC96" s="158"/>
    </row>
    <row r="97" spans="35:81" ht="15" customHeight="1" x14ac:dyDescent="0.2">
      <c r="AI97" s="154"/>
      <c r="AJ97" s="154"/>
      <c r="AK97" s="154"/>
      <c r="AL97" s="154"/>
      <c r="AM97" s="155"/>
      <c r="AN97" s="108"/>
      <c r="AO97" s="108"/>
      <c r="AP97" s="154"/>
      <c r="AQ97" s="154"/>
      <c r="AR97" s="154"/>
      <c r="AS97" s="156"/>
      <c r="AT97" s="156"/>
      <c r="AU97" s="154"/>
      <c r="AV97" s="151"/>
      <c r="AW97" s="154"/>
      <c r="AX97" s="154"/>
      <c r="AY97" s="154"/>
      <c r="AZ97" s="157"/>
      <c r="BA97" s="155"/>
      <c r="BB97" s="108"/>
      <c r="BC97" s="108"/>
      <c r="BD97" s="154"/>
      <c r="BE97" s="154"/>
      <c r="BF97" s="154"/>
      <c r="BG97" s="156"/>
      <c r="BH97" s="156"/>
      <c r="BI97" s="154"/>
      <c r="BJ97" s="133"/>
      <c r="BK97" s="154"/>
      <c r="BL97" s="154"/>
      <c r="BM97" s="154"/>
      <c r="BN97" s="157"/>
      <c r="BO97" s="155"/>
      <c r="BP97" s="108"/>
      <c r="BQ97" s="108"/>
      <c r="BR97" s="154"/>
      <c r="BS97" s="154"/>
      <c r="BT97" s="154"/>
      <c r="BU97" s="156"/>
      <c r="BV97" s="156"/>
      <c r="BW97" s="154"/>
      <c r="BX97" s="108"/>
      <c r="BY97" s="154"/>
      <c r="BZ97" s="158"/>
      <c r="CA97" s="158"/>
      <c r="CB97" s="158"/>
      <c r="CC97" s="158"/>
    </row>
    <row r="98" spans="35:81" ht="15" customHeight="1" x14ac:dyDescent="0.2">
      <c r="AI98" s="154"/>
      <c r="AJ98" s="154"/>
      <c r="AK98" s="154"/>
      <c r="AL98" s="154"/>
      <c r="AM98" s="155"/>
      <c r="AN98" s="108"/>
      <c r="AO98" s="108"/>
      <c r="AP98" s="154"/>
      <c r="AQ98" s="154"/>
      <c r="AR98" s="154"/>
      <c r="AS98" s="156"/>
      <c r="AT98" s="156"/>
      <c r="AU98" s="154"/>
      <c r="AV98" s="151"/>
      <c r="AW98" s="154"/>
      <c r="AX98" s="154"/>
      <c r="AY98" s="154"/>
      <c r="AZ98" s="157"/>
      <c r="BA98" s="155"/>
      <c r="BB98" s="108"/>
      <c r="BC98" s="108"/>
      <c r="BD98" s="154"/>
      <c r="BE98" s="154"/>
      <c r="BF98" s="154"/>
      <c r="BG98" s="156"/>
      <c r="BH98" s="156"/>
      <c r="BI98" s="154"/>
      <c r="BJ98" s="133"/>
      <c r="BK98" s="154"/>
      <c r="BL98" s="154"/>
      <c r="BM98" s="154"/>
      <c r="BN98" s="157"/>
      <c r="BO98" s="155"/>
      <c r="BP98" s="108"/>
      <c r="BQ98" s="108"/>
      <c r="BR98" s="154"/>
      <c r="BS98" s="154"/>
      <c r="BT98" s="154"/>
      <c r="BU98" s="156"/>
      <c r="BV98" s="156"/>
      <c r="BW98" s="154"/>
      <c r="BX98" s="108"/>
      <c r="BY98" s="154"/>
      <c r="BZ98" s="158"/>
      <c r="CA98" s="158"/>
      <c r="CB98" s="158"/>
      <c r="CC98" s="158"/>
    </row>
    <row r="99" spans="35:81" ht="15" customHeight="1" x14ac:dyDescent="0.2">
      <c r="AI99" s="154"/>
      <c r="AJ99" s="154"/>
      <c r="AK99" s="154"/>
      <c r="AL99" s="154"/>
      <c r="AM99" s="155"/>
      <c r="AN99" s="108"/>
      <c r="AO99" s="108"/>
      <c r="AP99" s="154"/>
      <c r="AQ99" s="154"/>
      <c r="AR99" s="154"/>
      <c r="AS99" s="156"/>
      <c r="AT99" s="156"/>
      <c r="AU99" s="154"/>
      <c r="AV99" s="151"/>
      <c r="AW99" s="154"/>
      <c r="AX99" s="154"/>
      <c r="AY99" s="154"/>
      <c r="AZ99" s="157"/>
      <c r="BA99" s="155"/>
      <c r="BB99" s="108"/>
      <c r="BC99" s="108"/>
      <c r="BD99" s="154"/>
      <c r="BE99" s="154"/>
      <c r="BF99" s="154"/>
      <c r="BG99" s="156"/>
      <c r="BH99" s="156"/>
      <c r="BI99" s="154"/>
      <c r="BJ99" s="133"/>
      <c r="BK99" s="154"/>
      <c r="BL99" s="154"/>
      <c r="BM99" s="154"/>
      <c r="BN99" s="157"/>
      <c r="BO99" s="155"/>
      <c r="BP99" s="108"/>
      <c r="BQ99" s="108"/>
      <c r="BR99" s="154"/>
      <c r="BS99" s="154"/>
      <c r="BT99" s="154"/>
      <c r="BU99" s="156"/>
      <c r="BV99" s="156"/>
      <c r="BW99" s="154"/>
      <c r="BX99" s="108"/>
      <c r="BY99" s="154"/>
      <c r="BZ99" s="158"/>
      <c r="CA99" s="158"/>
      <c r="CB99" s="158"/>
      <c r="CC99" s="158"/>
    </row>
    <row r="100" spans="35:81" ht="15" customHeight="1" x14ac:dyDescent="0.2">
      <c r="AI100" s="154"/>
      <c r="AJ100" s="154"/>
      <c r="AK100" s="154"/>
      <c r="AL100" s="154"/>
      <c r="AM100" s="155"/>
      <c r="AN100" s="108"/>
      <c r="AO100" s="108"/>
      <c r="AP100" s="154"/>
      <c r="AQ100" s="154"/>
      <c r="AR100" s="154"/>
      <c r="AS100" s="156"/>
      <c r="AT100" s="156"/>
      <c r="AU100" s="154"/>
      <c r="AV100" s="151"/>
      <c r="AW100" s="154"/>
      <c r="AX100" s="154"/>
      <c r="AY100" s="154"/>
      <c r="AZ100" s="157"/>
      <c r="BA100" s="155"/>
      <c r="BB100" s="108"/>
      <c r="BC100" s="108"/>
      <c r="BD100" s="154"/>
      <c r="BE100" s="154"/>
      <c r="BF100" s="154"/>
      <c r="BG100" s="156"/>
      <c r="BH100" s="156"/>
      <c r="BI100" s="154"/>
      <c r="BJ100" s="133"/>
      <c r="BK100" s="154"/>
      <c r="BL100" s="154"/>
      <c r="BM100" s="154"/>
      <c r="BN100" s="157"/>
      <c r="BO100" s="155"/>
      <c r="BP100" s="108"/>
      <c r="BQ100" s="108"/>
      <c r="BR100" s="154"/>
      <c r="BS100" s="154"/>
      <c r="BT100" s="154"/>
      <c r="BU100" s="156"/>
      <c r="BV100" s="156"/>
      <c r="BW100" s="154"/>
      <c r="BX100" s="108"/>
      <c r="BY100" s="154"/>
      <c r="BZ100" s="158"/>
      <c r="CA100" s="158"/>
      <c r="CB100" s="158"/>
      <c r="CC100" s="158"/>
    </row>
    <row r="101" spans="35:81" ht="15" customHeight="1" x14ac:dyDescent="0.2">
      <c r="AI101" s="154"/>
      <c r="AJ101" s="154"/>
      <c r="AK101" s="154"/>
      <c r="AL101" s="154"/>
      <c r="AM101" s="155"/>
      <c r="AN101" s="108"/>
      <c r="AO101" s="108"/>
      <c r="AP101" s="154"/>
      <c r="AQ101" s="154"/>
      <c r="AR101" s="154"/>
      <c r="AS101" s="156"/>
      <c r="AT101" s="156"/>
      <c r="AU101" s="154"/>
      <c r="AV101" s="151"/>
      <c r="AW101" s="154"/>
      <c r="AX101" s="154"/>
      <c r="AY101" s="154"/>
      <c r="AZ101" s="157"/>
      <c r="BA101" s="155"/>
      <c r="BB101" s="108"/>
      <c r="BC101" s="108"/>
      <c r="BD101" s="154"/>
      <c r="BE101" s="154"/>
      <c r="BF101" s="154"/>
      <c r="BG101" s="156"/>
      <c r="BH101" s="156"/>
      <c r="BI101" s="154"/>
      <c r="BJ101" s="133"/>
      <c r="BK101" s="154"/>
      <c r="BL101" s="154"/>
      <c r="BM101" s="154"/>
      <c r="BN101" s="157"/>
      <c r="BO101" s="155"/>
      <c r="BP101" s="108"/>
      <c r="BQ101" s="108"/>
      <c r="BR101" s="154"/>
      <c r="BS101" s="154"/>
      <c r="BT101" s="154"/>
      <c r="BU101" s="156"/>
      <c r="BV101" s="156"/>
      <c r="BW101" s="154"/>
      <c r="BX101" s="108"/>
      <c r="BY101" s="154"/>
      <c r="BZ101" s="158"/>
      <c r="CA101" s="158"/>
      <c r="CB101" s="158"/>
      <c r="CC101" s="158"/>
    </row>
    <row r="102" spans="35:81" ht="15" customHeight="1" x14ac:dyDescent="0.2">
      <c r="AI102" s="154"/>
      <c r="AJ102" s="154"/>
      <c r="AK102" s="154"/>
      <c r="AL102" s="154"/>
      <c r="AM102" s="155"/>
      <c r="AN102" s="108"/>
      <c r="AO102" s="108"/>
      <c r="AP102" s="154"/>
      <c r="AQ102" s="154"/>
      <c r="AR102" s="154"/>
      <c r="AS102" s="156"/>
      <c r="AT102" s="156"/>
      <c r="AU102" s="154"/>
      <c r="AV102" s="151"/>
      <c r="AW102" s="154"/>
      <c r="AX102" s="154"/>
      <c r="AY102" s="154"/>
      <c r="AZ102" s="157"/>
      <c r="BA102" s="155"/>
      <c r="BB102" s="108"/>
      <c r="BC102" s="108"/>
      <c r="BD102" s="154"/>
      <c r="BE102" s="154"/>
      <c r="BF102" s="154"/>
      <c r="BG102" s="156"/>
      <c r="BH102" s="156"/>
      <c r="BI102" s="154"/>
      <c r="BJ102" s="133"/>
      <c r="BK102" s="154"/>
      <c r="BL102" s="154"/>
      <c r="BM102" s="154"/>
      <c r="BN102" s="157"/>
      <c r="BO102" s="155"/>
      <c r="BP102" s="108"/>
      <c r="BQ102" s="108"/>
      <c r="BR102" s="154"/>
      <c r="BS102" s="154"/>
      <c r="BT102" s="154"/>
      <c r="BU102" s="156"/>
      <c r="BV102" s="156"/>
      <c r="BW102" s="154"/>
      <c r="BX102" s="108"/>
      <c r="BY102" s="154"/>
      <c r="BZ102" s="158"/>
      <c r="CA102" s="158"/>
      <c r="CB102" s="158"/>
      <c r="CC102" s="158"/>
    </row>
    <row r="103" spans="35:81" ht="15" customHeight="1" x14ac:dyDescent="0.2">
      <c r="AI103" s="154"/>
      <c r="AJ103" s="154"/>
      <c r="AK103" s="154"/>
      <c r="AL103" s="154"/>
      <c r="AM103" s="155"/>
      <c r="AN103" s="108"/>
      <c r="AO103" s="108"/>
      <c r="AP103" s="154"/>
      <c r="AQ103" s="154"/>
      <c r="AR103" s="154"/>
      <c r="AS103" s="156"/>
      <c r="AT103" s="156"/>
      <c r="AU103" s="154"/>
      <c r="AV103" s="151"/>
      <c r="AW103" s="154"/>
      <c r="AX103" s="154"/>
      <c r="AY103" s="154"/>
      <c r="AZ103" s="157"/>
      <c r="BA103" s="155"/>
      <c r="BB103" s="108"/>
      <c r="BC103" s="108"/>
      <c r="BD103" s="154"/>
      <c r="BE103" s="154"/>
      <c r="BF103" s="154"/>
      <c r="BG103" s="156"/>
      <c r="BH103" s="156"/>
      <c r="BI103" s="154"/>
      <c r="BJ103" s="133"/>
      <c r="BK103" s="154"/>
      <c r="BL103" s="154"/>
      <c r="BM103" s="154"/>
      <c r="BN103" s="157"/>
      <c r="BO103" s="155"/>
      <c r="BP103" s="108"/>
      <c r="BQ103" s="108"/>
      <c r="BR103" s="154"/>
      <c r="BS103" s="154"/>
      <c r="BT103" s="154"/>
      <c r="BU103" s="156"/>
      <c r="BV103" s="156"/>
      <c r="BW103" s="154"/>
      <c r="BX103" s="108"/>
      <c r="BY103" s="154"/>
      <c r="BZ103" s="158"/>
      <c r="CA103" s="158"/>
      <c r="CB103" s="158"/>
      <c r="CC103" s="158"/>
    </row>
    <row r="104" spans="35:81" ht="15" customHeight="1" x14ac:dyDescent="0.2">
      <c r="AI104" s="154"/>
      <c r="AJ104" s="154"/>
      <c r="AK104" s="154"/>
      <c r="AL104" s="154"/>
      <c r="AM104" s="155"/>
      <c r="AN104" s="108"/>
      <c r="AO104" s="108"/>
      <c r="AP104" s="154"/>
      <c r="AQ104" s="154"/>
      <c r="AR104" s="154"/>
      <c r="AS104" s="156"/>
      <c r="AT104" s="156"/>
      <c r="AU104" s="154"/>
      <c r="AV104" s="151"/>
      <c r="AW104" s="154"/>
      <c r="AX104" s="154"/>
      <c r="AY104" s="154"/>
      <c r="AZ104" s="157"/>
      <c r="BA104" s="155"/>
      <c r="BB104" s="108"/>
      <c r="BC104" s="108"/>
      <c r="BD104" s="154"/>
      <c r="BE104" s="154"/>
      <c r="BF104" s="154"/>
      <c r="BG104" s="156"/>
      <c r="BH104" s="156"/>
      <c r="BI104" s="154"/>
      <c r="BJ104" s="133"/>
      <c r="BK104" s="154"/>
      <c r="BL104" s="154"/>
      <c r="BM104" s="154"/>
      <c r="BN104" s="157"/>
      <c r="BO104" s="155"/>
      <c r="BP104" s="108"/>
      <c r="BQ104" s="108"/>
      <c r="BR104" s="154"/>
      <c r="BS104" s="154"/>
      <c r="BT104" s="154"/>
      <c r="BU104" s="156"/>
      <c r="BV104" s="156"/>
      <c r="BW104" s="154"/>
      <c r="BX104" s="108"/>
      <c r="BY104" s="154"/>
      <c r="BZ104" s="158"/>
      <c r="CA104" s="158"/>
      <c r="CB104" s="158"/>
      <c r="CC104" s="158"/>
    </row>
    <row r="105" spans="35:81" ht="15" customHeight="1" x14ac:dyDescent="0.2">
      <c r="AI105" s="154"/>
      <c r="AJ105" s="154"/>
      <c r="AK105" s="154"/>
      <c r="AL105" s="154"/>
      <c r="AM105" s="155"/>
      <c r="AN105" s="108"/>
      <c r="AO105" s="108"/>
      <c r="AP105" s="154"/>
      <c r="AQ105" s="154"/>
      <c r="AR105" s="154"/>
      <c r="AS105" s="156"/>
      <c r="AT105" s="156"/>
      <c r="AU105" s="154"/>
      <c r="AV105" s="151"/>
      <c r="AW105" s="154"/>
      <c r="AX105" s="154"/>
      <c r="AY105" s="154"/>
      <c r="AZ105" s="157"/>
      <c r="BA105" s="155"/>
      <c r="BB105" s="108"/>
      <c r="BC105" s="108"/>
      <c r="BD105" s="154"/>
      <c r="BE105" s="154"/>
      <c r="BF105" s="154"/>
      <c r="BG105" s="156"/>
      <c r="BH105" s="156"/>
      <c r="BI105" s="154"/>
      <c r="BJ105" s="133"/>
      <c r="BK105" s="154"/>
      <c r="BL105" s="154"/>
      <c r="BM105" s="154"/>
      <c r="BN105" s="157"/>
      <c r="BO105" s="155"/>
      <c r="BP105" s="108"/>
      <c r="BQ105" s="108"/>
      <c r="BR105" s="154"/>
      <c r="BS105" s="154"/>
      <c r="BT105" s="154"/>
      <c r="BU105" s="156"/>
      <c r="BV105" s="156"/>
      <c r="BW105" s="154"/>
      <c r="BX105" s="108"/>
      <c r="BY105" s="154"/>
      <c r="BZ105" s="158"/>
      <c r="CA105" s="158"/>
      <c r="CB105" s="158"/>
      <c r="CC105" s="158"/>
    </row>
    <row r="106" spans="35:81" ht="15" customHeight="1" x14ac:dyDescent="0.2">
      <c r="AI106" s="154"/>
      <c r="AJ106" s="154"/>
      <c r="AK106" s="154"/>
      <c r="AL106" s="154"/>
      <c r="AM106" s="155"/>
      <c r="AN106" s="108"/>
      <c r="AO106" s="108"/>
      <c r="AP106" s="154"/>
      <c r="AQ106" s="154"/>
      <c r="AR106" s="154"/>
      <c r="AS106" s="156"/>
      <c r="AT106" s="156"/>
      <c r="AU106" s="154"/>
      <c r="AV106" s="151"/>
      <c r="AW106" s="154"/>
      <c r="AX106" s="154"/>
      <c r="AY106" s="154"/>
      <c r="AZ106" s="157"/>
      <c r="BA106" s="155"/>
      <c r="BB106" s="108"/>
      <c r="BC106" s="108"/>
      <c r="BD106" s="154"/>
      <c r="BE106" s="154"/>
      <c r="BF106" s="154"/>
      <c r="BG106" s="156"/>
      <c r="BH106" s="156"/>
      <c r="BI106" s="154"/>
      <c r="BJ106" s="133"/>
      <c r="BK106" s="154"/>
      <c r="BL106" s="154"/>
      <c r="BM106" s="154"/>
      <c r="BN106" s="157"/>
      <c r="BO106" s="155"/>
      <c r="BP106" s="108"/>
      <c r="BQ106" s="108"/>
      <c r="BR106" s="154"/>
      <c r="BS106" s="154"/>
      <c r="BT106" s="154"/>
      <c r="BU106" s="156"/>
      <c r="BV106" s="156"/>
      <c r="BW106" s="154"/>
      <c r="BX106" s="108"/>
      <c r="BY106" s="154"/>
      <c r="BZ106" s="158"/>
      <c r="CA106" s="158"/>
      <c r="CB106" s="158"/>
      <c r="CC106" s="158"/>
    </row>
    <row r="107" spans="35:81" ht="15" customHeight="1" x14ac:dyDescent="0.2">
      <c r="AI107" s="154"/>
      <c r="AJ107" s="154"/>
      <c r="AK107" s="154"/>
      <c r="AL107" s="154"/>
      <c r="AM107" s="155"/>
      <c r="AN107" s="108"/>
      <c r="AO107" s="108"/>
      <c r="AP107" s="154"/>
      <c r="AQ107" s="154"/>
      <c r="AR107" s="154"/>
      <c r="AS107" s="156"/>
      <c r="AT107" s="156"/>
      <c r="AU107" s="154"/>
      <c r="AV107" s="151"/>
      <c r="AW107" s="154"/>
      <c r="AX107" s="154"/>
      <c r="AY107" s="154"/>
      <c r="AZ107" s="157"/>
      <c r="BA107" s="155"/>
      <c r="BB107" s="108"/>
      <c r="BC107" s="108"/>
      <c r="BD107" s="154"/>
      <c r="BE107" s="154"/>
      <c r="BF107" s="154"/>
      <c r="BG107" s="156"/>
      <c r="BH107" s="156"/>
      <c r="BI107" s="154"/>
      <c r="BJ107" s="133"/>
      <c r="BK107" s="154"/>
      <c r="BL107" s="154"/>
      <c r="BM107" s="154"/>
      <c r="BN107" s="157"/>
      <c r="BO107" s="155"/>
      <c r="BP107" s="108"/>
      <c r="BQ107" s="108"/>
      <c r="BR107" s="154"/>
      <c r="BS107" s="154"/>
      <c r="BT107" s="154"/>
      <c r="BU107" s="156"/>
      <c r="BV107" s="156"/>
      <c r="BW107" s="154"/>
      <c r="BX107" s="108"/>
      <c r="BY107" s="154"/>
      <c r="BZ107" s="158"/>
      <c r="CA107" s="158"/>
      <c r="CB107" s="158"/>
      <c r="CC107" s="158"/>
    </row>
    <row r="108" spans="35:81" ht="15" customHeight="1" x14ac:dyDescent="0.2">
      <c r="AI108" s="154"/>
      <c r="AJ108" s="154"/>
      <c r="AK108" s="154"/>
      <c r="AL108" s="154"/>
      <c r="AM108" s="155"/>
      <c r="AN108" s="108"/>
      <c r="AO108" s="108"/>
      <c r="AP108" s="154"/>
      <c r="AQ108" s="154"/>
      <c r="AR108" s="154"/>
      <c r="AS108" s="156"/>
      <c r="AT108" s="156"/>
      <c r="AU108" s="154"/>
      <c r="AV108" s="151"/>
      <c r="AW108" s="154"/>
      <c r="AX108" s="154"/>
      <c r="AY108" s="154"/>
      <c r="AZ108" s="157"/>
      <c r="BA108" s="155"/>
      <c r="BB108" s="108"/>
      <c r="BC108" s="108"/>
      <c r="BD108" s="154"/>
      <c r="BE108" s="154"/>
      <c r="BF108" s="154"/>
      <c r="BG108" s="156"/>
      <c r="BH108" s="156"/>
      <c r="BI108" s="154"/>
      <c r="BJ108" s="133"/>
      <c r="BK108" s="154"/>
      <c r="BL108" s="154"/>
      <c r="BM108" s="154"/>
      <c r="BN108" s="157"/>
      <c r="BO108" s="155"/>
      <c r="BP108" s="108"/>
      <c r="BQ108" s="108"/>
      <c r="BR108" s="154"/>
      <c r="BS108" s="154"/>
      <c r="BT108" s="154"/>
      <c r="BU108" s="156"/>
      <c r="BV108" s="156"/>
      <c r="BW108" s="154"/>
      <c r="BX108" s="108"/>
      <c r="BY108" s="154"/>
      <c r="BZ108" s="158"/>
      <c r="CA108" s="158"/>
      <c r="CB108" s="158"/>
      <c r="CC108" s="158"/>
    </row>
    <row r="109" spans="35:81" ht="15" customHeight="1" x14ac:dyDescent="0.2">
      <c r="AI109" s="154"/>
      <c r="AJ109" s="154"/>
      <c r="AK109" s="154"/>
      <c r="AL109" s="154"/>
      <c r="AM109" s="155"/>
      <c r="AN109" s="108"/>
      <c r="AO109" s="108"/>
      <c r="AP109" s="154"/>
      <c r="AQ109" s="154"/>
      <c r="AR109" s="154"/>
      <c r="AS109" s="156"/>
      <c r="AT109" s="156"/>
      <c r="AU109" s="154"/>
      <c r="AV109" s="151"/>
      <c r="AW109" s="154"/>
      <c r="AX109" s="154"/>
      <c r="AY109" s="154"/>
      <c r="AZ109" s="157"/>
      <c r="BA109" s="155"/>
      <c r="BB109" s="108"/>
      <c r="BC109" s="108"/>
      <c r="BD109" s="154"/>
      <c r="BE109" s="154"/>
      <c r="BF109" s="154"/>
      <c r="BG109" s="156"/>
      <c r="BH109" s="156"/>
      <c r="BI109" s="154"/>
      <c r="BJ109" s="133"/>
      <c r="BK109" s="154"/>
      <c r="BL109" s="154"/>
      <c r="BM109" s="154"/>
      <c r="BN109" s="157"/>
      <c r="BO109" s="155"/>
      <c r="BP109" s="108"/>
      <c r="BQ109" s="108"/>
      <c r="BR109" s="154"/>
      <c r="BS109" s="154"/>
      <c r="BT109" s="154"/>
      <c r="BU109" s="156"/>
      <c r="BV109" s="156"/>
      <c r="BW109" s="154"/>
      <c r="BX109" s="108"/>
      <c r="BY109" s="154"/>
      <c r="BZ109" s="158"/>
      <c r="CA109" s="158"/>
      <c r="CB109" s="158"/>
      <c r="CC109" s="158"/>
    </row>
    <row r="110" spans="35:81" ht="15" customHeight="1" x14ac:dyDescent="0.2">
      <c r="AI110" s="154"/>
      <c r="AJ110" s="154"/>
      <c r="AK110" s="154"/>
      <c r="AL110" s="154"/>
      <c r="AM110" s="155"/>
      <c r="AN110" s="108"/>
      <c r="AO110" s="108"/>
      <c r="AP110" s="154"/>
      <c r="AQ110" s="154"/>
      <c r="AR110" s="154"/>
      <c r="AS110" s="156"/>
      <c r="AT110" s="156"/>
      <c r="AU110" s="154"/>
      <c r="AV110" s="151"/>
      <c r="AW110" s="154"/>
      <c r="AX110" s="154"/>
      <c r="AY110" s="154"/>
      <c r="AZ110" s="157"/>
      <c r="BA110" s="155"/>
      <c r="BB110" s="108"/>
      <c r="BC110" s="108"/>
      <c r="BD110" s="154"/>
      <c r="BE110" s="154"/>
      <c r="BF110" s="154"/>
      <c r="BG110" s="156"/>
      <c r="BH110" s="156"/>
      <c r="BI110" s="154"/>
      <c r="BJ110" s="133"/>
      <c r="BK110" s="154"/>
      <c r="BL110" s="154"/>
      <c r="BM110" s="154"/>
      <c r="BN110" s="157"/>
      <c r="BO110" s="155"/>
      <c r="BP110" s="108"/>
      <c r="BQ110" s="108"/>
      <c r="BR110" s="154"/>
      <c r="BS110" s="154"/>
      <c r="BT110" s="154"/>
      <c r="BU110" s="156"/>
      <c r="BV110" s="156"/>
      <c r="BW110" s="154"/>
      <c r="BX110" s="108"/>
      <c r="BY110" s="154"/>
      <c r="BZ110" s="158"/>
      <c r="CA110" s="158"/>
      <c r="CB110" s="158"/>
      <c r="CC110" s="158"/>
    </row>
    <row r="111" spans="35:81" ht="15" customHeight="1" x14ac:dyDescent="0.2">
      <c r="AI111" s="154"/>
      <c r="AJ111" s="154"/>
      <c r="AK111" s="154"/>
      <c r="AL111" s="154"/>
      <c r="AM111" s="155"/>
      <c r="AN111" s="108"/>
      <c r="AO111" s="108"/>
      <c r="AP111" s="154"/>
      <c r="AQ111" s="154"/>
      <c r="AR111" s="154"/>
      <c r="AS111" s="156"/>
      <c r="AT111" s="156"/>
      <c r="AU111" s="154"/>
      <c r="AV111" s="151"/>
      <c r="AW111" s="154"/>
      <c r="AX111" s="154"/>
      <c r="AY111" s="154"/>
      <c r="AZ111" s="157"/>
      <c r="BA111" s="155"/>
      <c r="BB111" s="108"/>
      <c r="BC111" s="108"/>
      <c r="BD111" s="154"/>
      <c r="BE111" s="154"/>
      <c r="BF111" s="154"/>
      <c r="BG111" s="156"/>
      <c r="BH111" s="156"/>
      <c r="BI111" s="154"/>
      <c r="BJ111" s="133"/>
      <c r="BK111" s="154"/>
      <c r="BL111" s="154"/>
      <c r="BM111" s="154"/>
      <c r="BN111" s="157"/>
      <c r="BO111" s="155"/>
      <c r="BP111" s="108"/>
      <c r="BQ111" s="108"/>
      <c r="BR111" s="154"/>
      <c r="BS111" s="154"/>
      <c r="BT111" s="154"/>
      <c r="BU111" s="156"/>
      <c r="BV111" s="156"/>
      <c r="BW111" s="154"/>
      <c r="BX111" s="108"/>
      <c r="BY111" s="154"/>
      <c r="BZ111" s="158"/>
      <c r="CA111" s="158"/>
      <c r="CB111" s="158"/>
      <c r="CC111" s="158"/>
    </row>
    <row r="112" spans="35:81" ht="15" customHeight="1" x14ac:dyDescent="0.2">
      <c r="AI112" s="154"/>
      <c r="AJ112" s="154"/>
      <c r="AK112" s="154"/>
      <c r="AL112" s="154"/>
      <c r="AM112" s="155"/>
      <c r="AN112" s="108"/>
      <c r="AO112" s="108"/>
      <c r="AP112" s="154"/>
      <c r="AQ112" s="154"/>
      <c r="AR112" s="154"/>
      <c r="AS112" s="156"/>
      <c r="AT112" s="156"/>
      <c r="AU112" s="154"/>
      <c r="AV112" s="151"/>
      <c r="AW112" s="154"/>
      <c r="AX112" s="154"/>
      <c r="AY112" s="154"/>
      <c r="AZ112" s="157"/>
      <c r="BA112" s="155"/>
      <c r="BB112" s="108"/>
      <c r="BC112" s="108"/>
      <c r="BD112" s="154"/>
      <c r="BE112" s="154"/>
      <c r="BF112" s="154"/>
      <c r="BG112" s="156"/>
      <c r="BH112" s="156"/>
      <c r="BI112" s="154"/>
      <c r="BJ112" s="133"/>
      <c r="BK112" s="154"/>
      <c r="BL112" s="154"/>
      <c r="BM112" s="154"/>
      <c r="BN112" s="157"/>
      <c r="BO112" s="155"/>
      <c r="BP112" s="108"/>
      <c r="BQ112" s="108"/>
      <c r="BR112" s="154"/>
      <c r="BS112" s="154"/>
      <c r="BT112" s="154"/>
      <c r="BU112" s="156"/>
      <c r="BV112" s="156"/>
      <c r="BW112" s="154"/>
      <c r="BX112" s="108"/>
      <c r="BY112" s="154"/>
      <c r="BZ112" s="158"/>
      <c r="CA112" s="158"/>
      <c r="CB112" s="158"/>
      <c r="CC112" s="158"/>
    </row>
    <row r="113" spans="35:81" ht="15" customHeight="1" x14ac:dyDescent="0.2">
      <c r="AI113" s="154"/>
      <c r="AJ113" s="154"/>
      <c r="AK113" s="154"/>
      <c r="AL113" s="154"/>
      <c r="AM113" s="155"/>
      <c r="AN113" s="108"/>
      <c r="AO113" s="108"/>
      <c r="AP113" s="154"/>
      <c r="AQ113" s="154"/>
      <c r="AR113" s="154"/>
      <c r="AS113" s="156"/>
      <c r="AT113" s="156"/>
      <c r="AU113" s="154"/>
      <c r="AV113" s="151"/>
      <c r="AW113" s="154"/>
      <c r="AX113" s="154"/>
      <c r="AY113" s="154"/>
      <c r="AZ113" s="157"/>
      <c r="BA113" s="155"/>
      <c r="BB113" s="108"/>
      <c r="BC113" s="108"/>
      <c r="BD113" s="154"/>
      <c r="BE113" s="154"/>
      <c r="BF113" s="154"/>
      <c r="BG113" s="156"/>
      <c r="BH113" s="156"/>
      <c r="BI113" s="154"/>
      <c r="BJ113" s="133"/>
      <c r="BK113" s="154"/>
      <c r="BL113" s="154"/>
      <c r="BM113" s="154"/>
      <c r="BN113" s="157"/>
      <c r="BO113" s="155"/>
      <c r="BP113" s="108"/>
      <c r="BQ113" s="108"/>
      <c r="BR113" s="154"/>
      <c r="BS113" s="154"/>
      <c r="BT113" s="154"/>
      <c r="BU113" s="156"/>
      <c r="BV113" s="156"/>
      <c r="BW113" s="154"/>
      <c r="BX113" s="108"/>
      <c r="BY113" s="154"/>
      <c r="BZ113" s="158"/>
      <c r="CA113" s="158"/>
      <c r="CB113" s="158"/>
      <c r="CC113" s="158"/>
    </row>
    <row r="114" spans="35:81" ht="15" customHeight="1" x14ac:dyDescent="0.2">
      <c r="AI114" s="154"/>
      <c r="AJ114" s="154"/>
      <c r="AK114" s="154"/>
      <c r="AL114" s="154"/>
      <c r="AM114" s="155"/>
      <c r="AN114" s="108"/>
      <c r="AO114" s="108"/>
      <c r="AP114" s="154"/>
      <c r="AQ114" s="154"/>
      <c r="AR114" s="154"/>
      <c r="AS114" s="156"/>
      <c r="AT114" s="156"/>
      <c r="AU114" s="154"/>
      <c r="AV114" s="151"/>
      <c r="AW114" s="154"/>
      <c r="AX114" s="154"/>
      <c r="AY114" s="154"/>
      <c r="AZ114" s="157"/>
      <c r="BA114" s="155"/>
      <c r="BB114" s="108"/>
      <c r="BC114" s="108"/>
      <c r="BD114" s="154"/>
      <c r="BE114" s="154"/>
      <c r="BF114" s="154"/>
      <c r="BG114" s="156"/>
      <c r="BH114" s="156"/>
      <c r="BI114" s="154"/>
      <c r="BJ114" s="133"/>
      <c r="BK114" s="154"/>
      <c r="BL114" s="154"/>
      <c r="BM114" s="154"/>
      <c r="BN114" s="157"/>
      <c r="BO114" s="155"/>
      <c r="BP114" s="108"/>
      <c r="BQ114" s="108"/>
      <c r="BR114" s="154"/>
      <c r="BS114" s="154"/>
      <c r="BT114" s="154"/>
      <c r="BU114" s="156"/>
      <c r="BV114" s="156"/>
      <c r="BW114" s="154"/>
      <c r="BX114" s="108"/>
      <c r="BY114" s="154"/>
      <c r="BZ114" s="158"/>
      <c r="CA114" s="158"/>
      <c r="CB114" s="158"/>
      <c r="CC114" s="158"/>
    </row>
    <row r="115" spans="35:81" ht="15" customHeight="1" x14ac:dyDescent="0.2">
      <c r="AI115" s="154"/>
      <c r="AJ115" s="154"/>
      <c r="AK115" s="154"/>
      <c r="AL115" s="154"/>
      <c r="AM115" s="155"/>
      <c r="AN115" s="108"/>
      <c r="AO115" s="108"/>
      <c r="AP115" s="154"/>
      <c r="AQ115" s="154"/>
      <c r="AR115" s="154"/>
      <c r="AS115" s="156"/>
      <c r="AT115" s="156"/>
      <c r="AU115" s="154"/>
      <c r="AV115" s="151"/>
      <c r="AW115" s="154"/>
      <c r="AX115" s="154"/>
      <c r="AY115" s="154"/>
      <c r="AZ115" s="157"/>
      <c r="BA115" s="155"/>
      <c r="BB115" s="108"/>
      <c r="BC115" s="108"/>
      <c r="BD115" s="154"/>
      <c r="BE115" s="154"/>
      <c r="BF115" s="154"/>
      <c r="BG115" s="156"/>
      <c r="BH115" s="156"/>
      <c r="BI115" s="154"/>
      <c r="BJ115" s="133"/>
      <c r="BK115" s="154"/>
      <c r="BL115" s="154"/>
      <c r="BM115" s="154"/>
      <c r="BN115" s="157"/>
      <c r="BO115" s="155"/>
      <c r="BP115" s="108"/>
      <c r="BQ115" s="108"/>
      <c r="BR115" s="154"/>
      <c r="BS115" s="154"/>
      <c r="BT115" s="154"/>
      <c r="BU115" s="156"/>
      <c r="BV115" s="156"/>
      <c r="BW115" s="154"/>
      <c r="BX115" s="108"/>
      <c r="BY115" s="154"/>
      <c r="BZ115" s="158"/>
      <c r="CA115" s="158"/>
      <c r="CB115" s="158"/>
      <c r="CC115" s="158"/>
    </row>
    <row r="116" spans="35:81" ht="15" customHeight="1" x14ac:dyDescent="0.2">
      <c r="AI116" s="154"/>
      <c r="AJ116" s="154"/>
      <c r="AK116" s="154"/>
      <c r="AL116" s="154"/>
      <c r="AM116" s="155"/>
      <c r="AN116" s="108"/>
      <c r="AO116" s="108"/>
      <c r="AP116" s="154"/>
      <c r="AQ116" s="154"/>
      <c r="AR116" s="154"/>
      <c r="AS116" s="156"/>
      <c r="AT116" s="156"/>
      <c r="AU116" s="154"/>
      <c r="AV116" s="151"/>
      <c r="AW116" s="154"/>
      <c r="AX116" s="154"/>
      <c r="AY116" s="154"/>
      <c r="AZ116" s="157"/>
      <c r="BA116" s="155"/>
      <c r="BB116" s="108"/>
      <c r="BC116" s="108"/>
      <c r="BD116" s="154"/>
      <c r="BE116" s="154"/>
      <c r="BF116" s="154"/>
      <c r="BG116" s="156"/>
      <c r="BH116" s="156"/>
      <c r="BI116" s="154"/>
      <c r="BJ116" s="133"/>
      <c r="BK116" s="154"/>
      <c r="BL116" s="154"/>
      <c r="BM116" s="154"/>
      <c r="BN116" s="157"/>
      <c r="BO116" s="155"/>
      <c r="BP116" s="108"/>
      <c r="BQ116" s="108"/>
      <c r="BR116" s="154"/>
      <c r="BS116" s="154"/>
      <c r="BT116" s="154"/>
      <c r="BU116" s="156"/>
      <c r="BV116" s="156"/>
      <c r="BW116" s="154"/>
      <c r="BX116" s="108"/>
      <c r="BY116" s="154"/>
      <c r="BZ116" s="158"/>
      <c r="CA116" s="158"/>
      <c r="CB116" s="158"/>
      <c r="CC116" s="158"/>
    </row>
    <row r="117" spans="35:81" ht="15" customHeight="1" x14ac:dyDescent="0.2">
      <c r="AI117" s="154"/>
      <c r="AJ117" s="154"/>
      <c r="AK117" s="154"/>
      <c r="AL117" s="154"/>
      <c r="AM117" s="155"/>
      <c r="AN117" s="108"/>
      <c r="AO117" s="108"/>
      <c r="AP117" s="154"/>
      <c r="AQ117" s="154"/>
      <c r="AR117" s="154"/>
      <c r="AS117" s="156"/>
      <c r="AT117" s="156"/>
      <c r="AU117" s="154"/>
      <c r="AV117" s="151"/>
      <c r="AW117" s="154"/>
      <c r="AX117" s="154"/>
      <c r="AY117" s="154"/>
      <c r="AZ117" s="157"/>
      <c r="BA117" s="155"/>
      <c r="BB117" s="108"/>
      <c r="BC117" s="108"/>
      <c r="BD117" s="154"/>
      <c r="BE117" s="154"/>
      <c r="BF117" s="154"/>
      <c r="BG117" s="156"/>
      <c r="BH117" s="156"/>
      <c r="BI117" s="154"/>
      <c r="BJ117" s="133"/>
      <c r="BK117" s="154"/>
      <c r="BL117" s="154"/>
      <c r="BM117" s="154"/>
      <c r="BN117" s="157"/>
      <c r="BO117" s="155"/>
      <c r="BP117" s="108"/>
      <c r="BQ117" s="108"/>
      <c r="BR117" s="154"/>
      <c r="BS117" s="154"/>
      <c r="BT117" s="154"/>
      <c r="BU117" s="156"/>
      <c r="BV117" s="156"/>
      <c r="BW117" s="154"/>
      <c r="BX117" s="108"/>
      <c r="BY117" s="154"/>
      <c r="BZ117" s="158"/>
      <c r="CA117" s="158"/>
      <c r="CB117" s="158"/>
      <c r="CC117" s="158"/>
    </row>
    <row r="118" spans="35:81" ht="15" customHeight="1" x14ac:dyDescent="0.2">
      <c r="AI118" s="154"/>
      <c r="AJ118" s="154"/>
      <c r="AK118" s="154"/>
      <c r="AL118" s="154"/>
      <c r="AM118" s="155"/>
      <c r="AN118" s="108"/>
      <c r="AO118" s="108"/>
      <c r="AP118" s="154"/>
      <c r="AQ118" s="154"/>
      <c r="AR118" s="154"/>
      <c r="AS118" s="156"/>
      <c r="AT118" s="156"/>
      <c r="AU118" s="154"/>
      <c r="AV118" s="151"/>
      <c r="AW118" s="154"/>
      <c r="AX118" s="154"/>
      <c r="AY118" s="154"/>
      <c r="AZ118" s="157"/>
      <c r="BA118" s="155"/>
      <c r="BB118" s="108"/>
      <c r="BC118" s="108"/>
      <c r="BD118" s="154"/>
      <c r="BE118" s="154"/>
      <c r="BF118" s="154"/>
      <c r="BG118" s="156"/>
      <c r="BH118" s="156"/>
      <c r="BI118" s="154"/>
      <c r="BJ118" s="133"/>
      <c r="BK118" s="154"/>
      <c r="BL118" s="154"/>
      <c r="BM118" s="154"/>
      <c r="BN118" s="157"/>
      <c r="BO118" s="155"/>
      <c r="BP118" s="108"/>
      <c r="BQ118" s="108"/>
      <c r="BR118" s="154"/>
      <c r="BS118" s="154"/>
      <c r="BT118" s="154"/>
      <c r="BU118" s="156"/>
      <c r="BV118" s="156"/>
      <c r="BW118" s="154"/>
      <c r="BX118" s="108"/>
      <c r="BY118" s="154"/>
      <c r="BZ118" s="158"/>
      <c r="CA118" s="158"/>
      <c r="CB118" s="158"/>
      <c r="CC118" s="158"/>
    </row>
    <row r="119" spans="35:81" ht="15" customHeight="1" x14ac:dyDescent="0.2">
      <c r="AI119" s="154"/>
      <c r="AJ119" s="154"/>
      <c r="AK119" s="154"/>
      <c r="AL119" s="154"/>
      <c r="AM119" s="155"/>
      <c r="AN119" s="108"/>
      <c r="AO119" s="108"/>
      <c r="AP119" s="154"/>
      <c r="AQ119" s="154"/>
      <c r="AR119" s="154"/>
      <c r="AS119" s="156"/>
      <c r="AT119" s="156"/>
      <c r="AU119" s="154"/>
      <c r="AV119" s="151"/>
      <c r="AW119" s="154"/>
      <c r="AX119" s="154"/>
      <c r="AY119" s="154"/>
      <c r="AZ119" s="157"/>
      <c r="BA119" s="155"/>
      <c r="BB119" s="108"/>
      <c r="BC119" s="108"/>
      <c r="BD119" s="154"/>
      <c r="BE119" s="154"/>
      <c r="BF119" s="154"/>
      <c r="BG119" s="156"/>
      <c r="BH119" s="156"/>
      <c r="BI119" s="154"/>
      <c r="BJ119" s="133"/>
      <c r="BK119" s="154"/>
      <c r="BL119" s="154"/>
      <c r="BM119" s="154"/>
      <c r="BN119" s="157"/>
      <c r="BO119" s="155"/>
      <c r="BP119" s="108"/>
      <c r="BQ119" s="108"/>
      <c r="BR119" s="154"/>
      <c r="BS119" s="154"/>
      <c r="BT119" s="154"/>
      <c r="BU119" s="156"/>
      <c r="BV119" s="156"/>
      <c r="BW119" s="154"/>
      <c r="BX119" s="108"/>
      <c r="BY119" s="154"/>
      <c r="BZ119" s="158"/>
      <c r="CA119" s="158"/>
      <c r="CB119" s="158"/>
      <c r="CC119" s="158"/>
    </row>
    <row r="120" spans="35:81" ht="15" customHeight="1" x14ac:dyDescent="0.2">
      <c r="AI120" s="154"/>
      <c r="AJ120" s="154"/>
      <c r="AK120" s="154"/>
      <c r="AL120" s="154"/>
      <c r="AM120" s="155"/>
      <c r="AN120" s="108"/>
      <c r="AO120" s="108"/>
      <c r="AP120" s="154"/>
      <c r="AQ120" s="154"/>
      <c r="AR120" s="154"/>
      <c r="AS120" s="156"/>
      <c r="AT120" s="156"/>
      <c r="AU120" s="154"/>
      <c r="AV120" s="151"/>
      <c r="AW120" s="154"/>
      <c r="AX120" s="154"/>
      <c r="AY120" s="154"/>
      <c r="AZ120" s="157"/>
      <c r="BA120" s="155"/>
      <c r="BB120" s="108"/>
      <c r="BC120" s="108"/>
      <c r="BD120" s="154"/>
      <c r="BE120" s="154"/>
      <c r="BF120" s="154"/>
      <c r="BG120" s="156"/>
      <c r="BH120" s="156"/>
      <c r="BI120" s="154"/>
      <c r="BJ120" s="133"/>
      <c r="BK120" s="154"/>
      <c r="BL120" s="154"/>
      <c r="BM120" s="154"/>
      <c r="BN120" s="157"/>
      <c r="BO120" s="155"/>
      <c r="BP120" s="108"/>
      <c r="BQ120" s="108"/>
      <c r="BR120" s="154"/>
      <c r="BS120" s="154"/>
      <c r="BT120" s="154"/>
      <c r="BU120" s="156"/>
      <c r="BV120" s="156"/>
      <c r="BW120" s="154"/>
      <c r="BX120" s="108"/>
      <c r="BY120" s="154"/>
      <c r="BZ120" s="158"/>
      <c r="CA120" s="158"/>
      <c r="CB120" s="158"/>
      <c r="CC120" s="158"/>
    </row>
    <row r="121" spans="35:81" ht="15" customHeight="1" x14ac:dyDescent="0.2">
      <c r="AI121" s="154"/>
      <c r="AJ121" s="154"/>
      <c r="AK121" s="154"/>
      <c r="AL121" s="154"/>
      <c r="AM121" s="155"/>
      <c r="AN121" s="108"/>
      <c r="AO121" s="108"/>
      <c r="AP121" s="154"/>
      <c r="AQ121" s="154"/>
      <c r="AR121" s="154"/>
      <c r="AS121" s="156"/>
      <c r="AT121" s="156"/>
      <c r="AU121" s="154"/>
      <c r="AV121" s="151"/>
      <c r="AW121" s="154"/>
      <c r="AX121" s="154"/>
      <c r="AY121" s="154"/>
      <c r="AZ121" s="157"/>
      <c r="BA121" s="155"/>
      <c r="BB121" s="108"/>
      <c r="BC121" s="108"/>
      <c r="BD121" s="154"/>
      <c r="BE121" s="154"/>
      <c r="BF121" s="154"/>
      <c r="BG121" s="156"/>
      <c r="BH121" s="156"/>
      <c r="BI121" s="154"/>
      <c r="BJ121" s="133"/>
      <c r="BK121" s="154"/>
      <c r="BL121" s="154"/>
      <c r="BM121" s="154"/>
      <c r="BN121" s="157"/>
      <c r="BO121" s="155"/>
      <c r="BP121" s="108"/>
      <c r="BQ121" s="108"/>
      <c r="BR121" s="154"/>
      <c r="BS121" s="154"/>
      <c r="BT121" s="154"/>
      <c r="BU121" s="156"/>
      <c r="BV121" s="156"/>
      <c r="BW121" s="154"/>
      <c r="BX121" s="108"/>
      <c r="BY121" s="154"/>
      <c r="BZ121" s="158"/>
      <c r="CA121" s="158"/>
      <c r="CB121" s="158"/>
      <c r="CC121" s="158"/>
    </row>
    <row r="122" spans="35:81" ht="15" customHeight="1" x14ac:dyDescent="0.2">
      <c r="AI122" s="154"/>
      <c r="AJ122" s="154"/>
      <c r="AK122" s="154"/>
      <c r="AL122" s="154"/>
      <c r="AM122" s="155"/>
      <c r="AN122" s="108"/>
      <c r="AO122" s="108"/>
      <c r="AP122" s="154"/>
      <c r="AQ122" s="154"/>
      <c r="AR122" s="154"/>
      <c r="AS122" s="156"/>
      <c r="AT122" s="156"/>
      <c r="AU122" s="154"/>
      <c r="AV122" s="151"/>
      <c r="AW122" s="154"/>
      <c r="AX122" s="154"/>
      <c r="AY122" s="154"/>
      <c r="AZ122" s="157"/>
      <c r="BA122" s="155"/>
      <c r="BB122" s="108"/>
      <c r="BC122" s="108"/>
      <c r="BD122" s="154"/>
      <c r="BE122" s="154"/>
      <c r="BF122" s="154"/>
      <c r="BG122" s="156"/>
      <c r="BH122" s="156"/>
      <c r="BI122" s="154"/>
      <c r="BJ122" s="133"/>
      <c r="BK122" s="154"/>
      <c r="BL122" s="154"/>
      <c r="BM122" s="154"/>
      <c r="BN122" s="157"/>
      <c r="BO122" s="155"/>
      <c r="BP122" s="108"/>
      <c r="BQ122" s="108"/>
      <c r="BR122" s="154"/>
      <c r="BS122" s="154"/>
      <c r="BT122" s="154"/>
      <c r="BU122" s="156"/>
      <c r="BV122" s="156"/>
      <c r="BW122" s="154"/>
      <c r="BX122" s="108"/>
      <c r="BY122" s="154"/>
      <c r="BZ122" s="158"/>
      <c r="CA122" s="158"/>
      <c r="CB122" s="158"/>
      <c r="CC122" s="158"/>
    </row>
    <row r="123" spans="35:81" ht="15" customHeight="1" x14ac:dyDescent="0.2">
      <c r="AI123" s="154"/>
      <c r="AJ123" s="154"/>
      <c r="AK123" s="154"/>
      <c r="AL123" s="154"/>
      <c r="AM123" s="155"/>
      <c r="AN123" s="108"/>
      <c r="AO123" s="108"/>
      <c r="AP123" s="154"/>
      <c r="AQ123" s="154"/>
      <c r="AR123" s="154"/>
      <c r="AS123" s="156"/>
      <c r="AT123" s="156"/>
      <c r="AU123" s="154"/>
      <c r="AV123" s="151"/>
      <c r="AW123" s="154"/>
      <c r="AX123" s="154"/>
      <c r="AY123" s="154"/>
      <c r="AZ123" s="157"/>
      <c r="BA123" s="155"/>
      <c r="BB123" s="108"/>
      <c r="BC123" s="108"/>
      <c r="BD123" s="154"/>
      <c r="BE123" s="154"/>
      <c r="BF123" s="154"/>
      <c r="BG123" s="156"/>
      <c r="BH123" s="156"/>
      <c r="BI123" s="154"/>
      <c r="BJ123" s="133"/>
      <c r="BK123" s="154"/>
      <c r="BL123" s="154"/>
      <c r="BM123" s="154"/>
      <c r="BN123" s="157"/>
      <c r="BO123" s="155"/>
      <c r="BP123" s="108"/>
      <c r="BQ123" s="108"/>
      <c r="BR123" s="154"/>
      <c r="BS123" s="154"/>
      <c r="BT123" s="154"/>
      <c r="BU123" s="156"/>
      <c r="BV123" s="156"/>
      <c r="BW123" s="154"/>
      <c r="BX123" s="108"/>
      <c r="BY123" s="154"/>
      <c r="BZ123" s="158"/>
      <c r="CA123" s="158"/>
      <c r="CB123" s="158"/>
      <c r="CC123" s="158"/>
    </row>
    <row r="124" spans="35:81" ht="15" customHeight="1" x14ac:dyDescent="0.2">
      <c r="AI124" s="154"/>
      <c r="AJ124" s="154"/>
      <c r="AK124" s="154"/>
      <c r="AL124" s="154"/>
      <c r="AM124" s="155"/>
      <c r="AN124" s="108"/>
      <c r="AO124" s="108"/>
      <c r="AP124" s="154"/>
      <c r="AQ124" s="154"/>
      <c r="AR124" s="154"/>
      <c r="AS124" s="156"/>
      <c r="AT124" s="156"/>
      <c r="AU124" s="154"/>
      <c r="AV124" s="151"/>
      <c r="AW124" s="154"/>
      <c r="AX124" s="154"/>
      <c r="AY124" s="154"/>
      <c r="AZ124" s="157"/>
      <c r="BA124" s="155"/>
      <c r="BB124" s="108"/>
      <c r="BC124" s="108"/>
      <c r="BD124" s="154"/>
      <c r="BE124" s="154"/>
      <c r="BF124" s="154"/>
      <c r="BG124" s="156"/>
      <c r="BH124" s="156"/>
      <c r="BI124" s="154"/>
      <c r="BJ124" s="133"/>
      <c r="BK124" s="154"/>
      <c r="BL124" s="154"/>
      <c r="BM124" s="154"/>
      <c r="BN124" s="157"/>
      <c r="BO124" s="155"/>
      <c r="BP124" s="108"/>
      <c r="BQ124" s="108"/>
      <c r="BR124" s="154"/>
      <c r="BS124" s="154"/>
      <c r="BT124" s="154"/>
      <c r="BU124" s="156"/>
      <c r="BV124" s="156"/>
      <c r="BW124" s="154"/>
      <c r="BX124" s="108"/>
      <c r="BY124" s="154"/>
      <c r="BZ124" s="158"/>
      <c r="CA124" s="158"/>
      <c r="CB124" s="158"/>
      <c r="CC124" s="158"/>
    </row>
    <row r="125" spans="35:81" ht="15" customHeight="1" x14ac:dyDescent="0.2">
      <c r="AI125" s="154"/>
      <c r="AJ125" s="154"/>
      <c r="AK125" s="154"/>
      <c r="AL125" s="154"/>
      <c r="AM125" s="155"/>
      <c r="AN125" s="108"/>
      <c r="AO125" s="108"/>
      <c r="AP125" s="154"/>
      <c r="AQ125" s="154"/>
      <c r="AR125" s="154"/>
      <c r="AS125" s="156"/>
      <c r="AT125" s="156"/>
      <c r="AU125" s="154"/>
      <c r="AV125" s="151"/>
      <c r="AW125" s="154"/>
      <c r="AX125" s="154"/>
      <c r="AY125" s="154"/>
      <c r="AZ125" s="157"/>
      <c r="BA125" s="155"/>
      <c r="BB125" s="108"/>
      <c r="BC125" s="108"/>
      <c r="BD125" s="154"/>
      <c r="BE125" s="154"/>
      <c r="BF125" s="154"/>
      <c r="BG125" s="156"/>
      <c r="BH125" s="156"/>
      <c r="BI125" s="154"/>
      <c r="BJ125" s="133"/>
      <c r="BK125" s="154"/>
      <c r="BL125" s="154"/>
      <c r="BM125" s="154"/>
      <c r="BN125" s="157"/>
      <c r="BO125" s="155"/>
      <c r="BP125" s="108"/>
      <c r="BQ125" s="108"/>
      <c r="BR125" s="154"/>
      <c r="BS125" s="154"/>
      <c r="BT125" s="154"/>
      <c r="BU125" s="156"/>
      <c r="BV125" s="156"/>
      <c r="BW125" s="154"/>
      <c r="BX125" s="108"/>
      <c r="BY125" s="154"/>
      <c r="BZ125" s="158"/>
      <c r="CA125" s="158"/>
      <c r="CB125" s="158"/>
      <c r="CC125" s="158"/>
    </row>
    <row r="126" spans="35:81" ht="15" customHeight="1" x14ac:dyDescent="0.2">
      <c r="AI126" s="154"/>
      <c r="AJ126" s="154"/>
      <c r="AK126" s="154"/>
      <c r="AL126" s="154"/>
      <c r="AM126" s="155"/>
      <c r="AN126" s="108"/>
      <c r="AO126" s="108"/>
      <c r="AP126" s="154"/>
      <c r="AQ126" s="154"/>
      <c r="AR126" s="154"/>
      <c r="AS126" s="156"/>
      <c r="AT126" s="156"/>
      <c r="AU126" s="154"/>
      <c r="AV126" s="151"/>
      <c r="AW126" s="154"/>
      <c r="AX126" s="154"/>
      <c r="AY126" s="154"/>
      <c r="AZ126" s="157"/>
      <c r="BA126" s="155"/>
      <c r="BB126" s="108"/>
      <c r="BC126" s="108"/>
      <c r="BD126" s="154"/>
      <c r="BE126" s="154"/>
      <c r="BF126" s="154"/>
      <c r="BG126" s="156"/>
      <c r="BH126" s="156"/>
      <c r="BI126" s="154"/>
      <c r="BJ126" s="133"/>
      <c r="BK126" s="154"/>
      <c r="BL126" s="154"/>
      <c r="BM126" s="154"/>
      <c r="BN126" s="157"/>
      <c r="BO126" s="155"/>
      <c r="BP126" s="108"/>
      <c r="BQ126" s="108"/>
      <c r="BR126" s="154"/>
      <c r="BS126" s="154"/>
      <c r="BT126" s="154"/>
      <c r="BU126" s="156"/>
      <c r="BV126" s="156"/>
      <c r="BW126" s="154"/>
      <c r="BX126" s="108"/>
      <c r="BY126" s="154"/>
      <c r="BZ126" s="158"/>
      <c r="CA126" s="158"/>
      <c r="CB126" s="158"/>
      <c r="CC126" s="158"/>
    </row>
    <row r="127" spans="35:81" ht="15" customHeight="1" x14ac:dyDescent="0.2">
      <c r="AI127" s="154"/>
      <c r="AJ127" s="154"/>
      <c r="AK127" s="154"/>
      <c r="AL127" s="154"/>
      <c r="AM127" s="155"/>
      <c r="AN127" s="108"/>
      <c r="AO127" s="108"/>
      <c r="AP127" s="154"/>
      <c r="AQ127" s="154"/>
      <c r="AR127" s="154"/>
      <c r="AS127" s="156"/>
      <c r="AT127" s="156"/>
      <c r="AU127" s="154"/>
      <c r="AV127" s="151"/>
      <c r="AW127" s="154"/>
      <c r="AX127" s="154"/>
      <c r="AY127" s="154"/>
      <c r="AZ127" s="157"/>
      <c r="BA127" s="155"/>
      <c r="BB127" s="108"/>
      <c r="BC127" s="108"/>
      <c r="BD127" s="154"/>
      <c r="BE127" s="154"/>
      <c r="BF127" s="154"/>
      <c r="BG127" s="156"/>
      <c r="BH127" s="156"/>
      <c r="BI127" s="154"/>
      <c r="BJ127" s="133"/>
      <c r="BK127" s="154"/>
      <c r="BL127" s="154"/>
      <c r="BM127" s="154"/>
      <c r="BN127" s="157"/>
      <c r="BO127" s="155"/>
      <c r="BP127" s="108"/>
      <c r="BQ127" s="108"/>
      <c r="BR127" s="154"/>
      <c r="BS127" s="154"/>
      <c r="BT127" s="154"/>
      <c r="BU127" s="156"/>
      <c r="BV127" s="156"/>
      <c r="BW127" s="154"/>
      <c r="BX127" s="108"/>
      <c r="BY127" s="154"/>
      <c r="BZ127" s="158"/>
      <c r="CA127" s="158"/>
      <c r="CB127" s="158"/>
      <c r="CC127" s="158"/>
    </row>
    <row r="128" spans="35:81" ht="15" customHeight="1" x14ac:dyDescent="0.2">
      <c r="AI128" s="154"/>
      <c r="AJ128" s="154"/>
      <c r="AK128" s="154"/>
      <c r="AL128" s="154"/>
      <c r="AM128" s="155"/>
      <c r="AN128" s="108"/>
      <c r="AO128" s="108"/>
      <c r="AP128" s="154"/>
      <c r="AQ128" s="154"/>
      <c r="AR128" s="154"/>
      <c r="AS128" s="156"/>
      <c r="AT128" s="156"/>
      <c r="AU128" s="154"/>
      <c r="AV128" s="151"/>
      <c r="AW128" s="154"/>
      <c r="AX128" s="154"/>
      <c r="AY128" s="154"/>
      <c r="AZ128" s="157"/>
      <c r="BA128" s="155"/>
      <c r="BB128" s="108"/>
      <c r="BC128" s="108"/>
      <c r="BD128" s="154"/>
      <c r="BE128" s="154"/>
      <c r="BF128" s="154"/>
      <c r="BG128" s="156"/>
      <c r="BH128" s="156"/>
      <c r="BI128" s="154"/>
      <c r="BJ128" s="133"/>
      <c r="BK128" s="154"/>
      <c r="BL128" s="154"/>
      <c r="BM128" s="154"/>
      <c r="BN128" s="157"/>
      <c r="BO128" s="155"/>
      <c r="BP128" s="108"/>
      <c r="BQ128" s="108"/>
      <c r="BR128" s="154"/>
      <c r="BS128" s="154"/>
      <c r="BT128" s="154"/>
      <c r="BU128" s="156"/>
      <c r="BV128" s="156"/>
      <c r="BW128" s="154"/>
      <c r="BX128" s="108"/>
      <c r="BY128" s="154"/>
      <c r="BZ128" s="158"/>
      <c r="CA128" s="158"/>
      <c r="CB128" s="158"/>
      <c r="CC128" s="158"/>
    </row>
    <row r="129" spans="35:81" ht="15" customHeight="1" x14ac:dyDescent="0.2">
      <c r="AI129" s="154"/>
      <c r="AJ129" s="154"/>
      <c r="AK129" s="154"/>
      <c r="AL129" s="154"/>
      <c r="AM129" s="155"/>
      <c r="AN129" s="108"/>
      <c r="AO129" s="108"/>
      <c r="AP129" s="154"/>
      <c r="AQ129" s="154"/>
      <c r="AR129" s="154"/>
      <c r="AS129" s="156"/>
      <c r="AT129" s="156"/>
      <c r="AU129" s="154"/>
      <c r="AV129" s="151"/>
      <c r="AW129" s="154"/>
      <c r="AX129" s="154"/>
      <c r="AY129" s="154"/>
      <c r="AZ129" s="157"/>
      <c r="BA129" s="155"/>
      <c r="BB129" s="108"/>
      <c r="BC129" s="108"/>
      <c r="BD129" s="154"/>
      <c r="BE129" s="154"/>
      <c r="BF129" s="154"/>
      <c r="BG129" s="156"/>
      <c r="BH129" s="156"/>
      <c r="BI129" s="154"/>
      <c r="BJ129" s="133"/>
      <c r="BK129" s="154"/>
      <c r="BL129" s="154"/>
      <c r="BM129" s="154"/>
      <c r="BN129" s="157"/>
      <c r="BO129" s="155"/>
      <c r="BP129" s="108"/>
      <c r="BQ129" s="108"/>
      <c r="BR129" s="154"/>
      <c r="BS129" s="154"/>
      <c r="BT129" s="154"/>
      <c r="BU129" s="156"/>
      <c r="BV129" s="156"/>
      <c r="BW129" s="154"/>
      <c r="BX129" s="108"/>
      <c r="BY129" s="154"/>
      <c r="BZ129" s="158"/>
      <c r="CA129" s="158"/>
      <c r="CB129" s="158"/>
      <c r="CC129" s="158"/>
    </row>
    <row r="130" spans="35:81" ht="15" customHeight="1" x14ac:dyDescent="0.2">
      <c r="AI130" s="154"/>
      <c r="AJ130" s="154"/>
      <c r="AK130" s="154"/>
      <c r="AL130" s="154"/>
      <c r="AM130" s="155"/>
      <c r="AN130" s="108"/>
      <c r="AO130" s="108"/>
      <c r="AP130" s="154"/>
      <c r="AQ130" s="154"/>
      <c r="AR130" s="154"/>
      <c r="AS130" s="156"/>
      <c r="AT130" s="156"/>
      <c r="AU130" s="154"/>
      <c r="AV130" s="151"/>
      <c r="AW130" s="154"/>
      <c r="AX130" s="154"/>
      <c r="AY130" s="154"/>
      <c r="AZ130" s="157"/>
      <c r="BA130" s="155"/>
      <c r="BB130" s="108"/>
      <c r="BC130" s="108"/>
      <c r="BD130" s="154"/>
      <c r="BE130" s="154"/>
      <c r="BF130" s="154"/>
      <c r="BG130" s="156"/>
      <c r="BH130" s="156"/>
      <c r="BI130" s="154"/>
      <c r="BJ130" s="133"/>
      <c r="BK130" s="154"/>
      <c r="BL130" s="154"/>
      <c r="BM130" s="154"/>
      <c r="BN130" s="157"/>
      <c r="BO130" s="155"/>
      <c r="BP130" s="108"/>
      <c r="BQ130" s="108"/>
      <c r="BR130" s="154"/>
      <c r="BS130" s="154"/>
      <c r="BT130" s="154"/>
      <c r="BU130" s="156"/>
      <c r="BV130" s="156"/>
      <c r="BW130" s="154"/>
      <c r="BX130" s="108"/>
      <c r="BY130" s="154"/>
      <c r="BZ130" s="158"/>
      <c r="CA130" s="158"/>
      <c r="CB130" s="158"/>
      <c r="CC130" s="158"/>
    </row>
    <row r="131" spans="35:81" ht="15" customHeight="1" x14ac:dyDescent="0.2">
      <c r="AI131" s="154"/>
      <c r="AJ131" s="154"/>
      <c r="AK131" s="154"/>
      <c r="AL131" s="154"/>
      <c r="AM131" s="155"/>
      <c r="AN131" s="108"/>
      <c r="AO131" s="108"/>
      <c r="AP131" s="154"/>
      <c r="AQ131" s="154"/>
      <c r="AR131" s="154"/>
      <c r="AS131" s="156"/>
      <c r="AT131" s="156"/>
      <c r="AU131" s="154"/>
      <c r="AV131" s="151"/>
      <c r="AW131" s="154"/>
      <c r="AX131" s="154"/>
      <c r="AY131" s="154"/>
      <c r="AZ131" s="157"/>
      <c r="BA131" s="155"/>
      <c r="BB131" s="108"/>
      <c r="BC131" s="108"/>
      <c r="BD131" s="154"/>
      <c r="BE131" s="154"/>
      <c r="BF131" s="154"/>
      <c r="BG131" s="156"/>
      <c r="BH131" s="156"/>
      <c r="BI131" s="154"/>
      <c r="BJ131" s="133"/>
      <c r="BK131" s="154"/>
      <c r="BL131" s="154"/>
      <c r="BM131" s="154"/>
      <c r="BN131" s="157"/>
      <c r="BO131" s="155"/>
      <c r="BP131" s="108"/>
      <c r="BQ131" s="108"/>
      <c r="BR131" s="154"/>
      <c r="BS131" s="154"/>
      <c r="BT131" s="154"/>
      <c r="BU131" s="156"/>
      <c r="BV131" s="156"/>
      <c r="BW131" s="154"/>
      <c r="BX131" s="108"/>
      <c r="BY131" s="154"/>
      <c r="BZ131" s="158"/>
      <c r="CA131" s="158"/>
      <c r="CB131" s="158"/>
      <c r="CC131" s="158"/>
    </row>
    <row r="132" spans="35:81" ht="15" customHeight="1" x14ac:dyDescent="0.2">
      <c r="AI132" s="154"/>
      <c r="AJ132" s="154"/>
      <c r="AK132" s="154"/>
      <c r="AL132" s="154"/>
      <c r="AM132" s="155"/>
      <c r="AN132" s="108"/>
      <c r="AO132" s="108"/>
      <c r="AP132" s="154"/>
      <c r="AQ132" s="154"/>
      <c r="AR132" s="154"/>
      <c r="AS132" s="156"/>
      <c r="AT132" s="156"/>
      <c r="AU132" s="154"/>
      <c r="AV132" s="151"/>
      <c r="AW132" s="154"/>
      <c r="AX132" s="154"/>
      <c r="AY132" s="154"/>
      <c r="AZ132" s="157"/>
      <c r="BA132" s="155"/>
      <c r="BB132" s="108"/>
      <c r="BC132" s="108"/>
      <c r="BD132" s="154"/>
      <c r="BE132" s="154"/>
      <c r="BF132" s="154"/>
      <c r="BG132" s="156"/>
      <c r="BH132" s="156"/>
      <c r="BI132" s="154"/>
      <c r="BJ132" s="133"/>
      <c r="BK132" s="154"/>
      <c r="BL132" s="154"/>
      <c r="BM132" s="154"/>
      <c r="BN132" s="157"/>
      <c r="BO132" s="155"/>
      <c r="BP132" s="108"/>
      <c r="BQ132" s="108"/>
      <c r="BR132" s="154"/>
      <c r="BS132" s="154"/>
      <c r="BT132" s="154"/>
      <c r="BU132" s="156"/>
      <c r="BV132" s="156"/>
      <c r="BW132" s="154"/>
      <c r="BX132" s="108"/>
      <c r="BY132" s="154"/>
      <c r="BZ132" s="158"/>
      <c r="CA132" s="158"/>
      <c r="CB132" s="158"/>
      <c r="CC132" s="158"/>
    </row>
    <row r="133" spans="35:81" ht="15" customHeight="1" x14ac:dyDescent="0.2">
      <c r="AI133" s="154"/>
      <c r="AJ133" s="154"/>
      <c r="AK133" s="154"/>
      <c r="AL133" s="154"/>
      <c r="AM133" s="155"/>
      <c r="AN133" s="108"/>
      <c r="AO133" s="108"/>
      <c r="AP133" s="154"/>
      <c r="AQ133" s="154"/>
      <c r="AR133" s="154"/>
      <c r="AS133" s="156"/>
      <c r="AT133" s="156"/>
      <c r="AU133" s="154"/>
      <c r="AV133" s="151"/>
      <c r="AW133" s="154"/>
      <c r="AX133" s="154"/>
      <c r="AY133" s="154"/>
      <c r="AZ133" s="157"/>
      <c r="BA133" s="155"/>
      <c r="BB133" s="108"/>
      <c r="BC133" s="108"/>
      <c r="BD133" s="154"/>
      <c r="BE133" s="154"/>
      <c r="BF133" s="154"/>
      <c r="BG133" s="156"/>
      <c r="BH133" s="156"/>
      <c r="BI133" s="154"/>
      <c r="BJ133" s="133"/>
      <c r="BK133" s="154"/>
      <c r="BL133" s="154"/>
      <c r="BM133" s="154"/>
      <c r="BN133" s="157"/>
      <c r="BO133" s="155"/>
      <c r="BP133" s="108"/>
      <c r="BQ133" s="108"/>
      <c r="BR133" s="154"/>
      <c r="BS133" s="154"/>
      <c r="BT133" s="154"/>
      <c r="BU133" s="156"/>
      <c r="BV133" s="156"/>
      <c r="BW133" s="154"/>
      <c r="BX133" s="108"/>
      <c r="BY133" s="154"/>
      <c r="BZ133" s="158"/>
      <c r="CA133" s="158"/>
      <c r="CB133" s="158"/>
      <c r="CC133" s="158"/>
    </row>
    <row r="134" spans="35:81" ht="15" customHeight="1" x14ac:dyDescent="0.2">
      <c r="AI134" s="154"/>
      <c r="AJ134" s="154"/>
      <c r="AK134" s="154"/>
      <c r="AL134" s="154"/>
      <c r="AM134" s="155"/>
      <c r="AN134" s="108"/>
      <c r="AO134" s="108"/>
      <c r="AP134" s="154"/>
      <c r="AQ134" s="154"/>
      <c r="AR134" s="154"/>
      <c r="AS134" s="156"/>
      <c r="AT134" s="156"/>
      <c r="AU134" s="154"/>
      <c r="AV134" s="151"/>
      <c r="AW134" s="154"/>
      <c r="AX134" s="154"/>
      <c r="AY134" s="154"/>
      <c r="AZ134" s="157"/>
      <c r="BA134" s="155"/>
      <c r="BB134" s="108"/>
      <c r="BC134" s="108"/>
      <c r="BD134" s="154"/>
      <c r="BE134" s="154"/>
      <c r="BF134" s="154"/>
      <c r="BG134" s="156"/>
      <c r="BH134" s="156"/>
      <c r="BI134" s="154"/>
      <c r="BJ134" s="133"/>
      <c r="BK134" s="154"/>
      <c r="BL134" s="154"/>
      <c r="BM134" s="154"/>
      <c r="BN134" s="157"/>
      <c r="BO134" s="155"/>
      <c r="BP134" s="108"/>
      <c r="BQ134" s="108"/>
      <c r="BR134" s="154"/>
      <c r="BS134" s="154"/>
      <c r="BT134" s="154"/>
      <c r="BU134" s="156"/>
      <c r="BV134" s="156"/>
      <c r="BW134" s="154"/>
      <c r="BX134" s="108"/>
      <c r="BY134" s="154"/>
      <c r="BZ134" s="158"/>
      <c r="CA134" s="158"/>
      <c r="CB134" s="158"/>
      <c r="CC134" s="158"/>
    </row>
    <row r="135" spans="35:81" ht="15" customHeight="1" x14ac:dyDescent="0.2">
      <c r="AI135" s="154"/>
      <c r="AJ135" s="154"/>
      <c r="AK135" s="154"/>
      <c r="AL135" s="154"/>
      <c r="AM135" s="155"/>
      <c r="AN135" s="108"/>
      <c r="AO135" s="108"/>
      <c r="AP135" s="154"/>
      <c r="AQ135" s="154"/>
      <c r="AR135" s="154"/>
      <c r="AS135" s="156"/>
      <c r="AT135" s="156"/>
      <c r="AU135" s="154"/>
      <c r="AV135" s="151"/>
      <c r="AW135" s="154"/>
      <c r="AX135" s="154"/>
      <c r="AY135" s="154"/>
      <c r="AZ135" s="157"/>
      <c r="BA135" s="155"/>
      <c r="BB135" s="108"/>
      <c r="BC135" s="108"/>
      <c r="BD135" s="154"/>
      <c r="BE135" s="154"/>
      <c r="BF135" s="154"/>
      <c r="BG135" s="156"/>
      <c r="BH135" s="156"/>
      <c r="BI135" s="154"/>
      <c r="BJ135" s="133"/>
      <c r="BK135" s="154"/>
      <c r="BL135" s="154"/>
      <c r="BM135" s="154"/>
      <c r="BN135" s="157"/>
      <c r="BO135" s="155"/>
      <c r="BP135" s="108"/>
      <c r="BQ135" s="108"/>
      <c r="BR135" s="154"/>
      <c r="BS135" s="154"/>
      <c r="BT135" s="154"/>
      <c r="BU135" s="156"/>
      <c r="BV135" s="156"/>
      <c r="BW135" s="154"/>
      <c r="BX135" s="108"/>
      <c r="BY135" s="154"/>
      <c r="BZ135" s="158"/>
      <c r="CA135" s="158"/>
      <c r="CB135" s="158"/>
      <c r="CC135" s="158"/>
    </row>
    <row r="136" spans="35:81" ht="15" customHeight="1" x14ac:dyDescent="0.2"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58"/>
      <c r="CA136" s="158"/>
      <c r="CB136" s="158"/>
      <c r="CC136" s="158"/>
    </row>
  </sheetData>
  <mergeCells count="32">
    <mergeCell ref="X5:X7"/>
    <mergeCell ref="CC5:CO5"/>
    <mergeCell ref="CC6:CE6"/>
    <mergeCell ref="Z5:AC5"/>
    <mergeCell ref="AE5:AG5"/>
    <mergeCell ref="AI5:AU5"/>
    <mergeCell ref="AW5:BI5"/>
    <mergeCell ref="BK5:BW5"/>
    <mergeCell ref="CF6:CG6"/>
    <mergeCell ref="CJ6:CK6"/>
    <mergeCell ref="CL6:CM6"/>
    <mergeCell ref="CN6:CO6"/>
    <mergeCell ref="B1:D1"/>
    <mergeCell ref="B2:E3"/>
    <mergeCell ref="I2:K2"/>
    <mergeCell ref="I1:K1"/>
    <mergeCell ref="CC1:CE1"/>
    <mergeCell ref="CC2:CE2"/>
    <mergeCell ref="CC3:CE3"/>
    <mergeCell ref="A5:S5"/>
    <mergeCell ref="U5:U7"/>
    <mergeCell ref="V5:V7"/>
    <mergeCell ref="W5:W7"/>
    <mergeCell ref="A6:S6"/>
    <mergeCell ref="G4:J4"/>
    <mergeCell ref="AI4:AL4"/>
    <mergeCell ref="AW4:AZ4"/>
    <mergeCell ref="BK4:BN4"/>
    <mergeCell ref="S1:W1"/>
    <mergeCell ref="S2:W2"/>
    <mergeCell ref="S3:W3"/>
    <mergeCell ref="Z4:AC4"/>
  </mergeCells>
  <conditionalFormatting sqref="R7:S7">
    <cfRule type="cellIs" dxfId="60" priority="18" operator="equal">
      <formula>"Art."</formula>
    </cfRule>
    <cfRule type="cellIs" dxfId="59" priority="19" operator="equal">
      <formula>"Art."</formula>
    </cfRule>
  </conditionalFormatting>
  <conditionalFormatting sqref="R7:S7">
    <cfRule type="cellIs" dxfId="58" priority="15" stopIfTrue="1" operator="equal">
      <formula>"D"</formula>
    </cfRule>
    <cfRule type="cellIs" dxfId="57" priority="16" stopIfTrue="1" operator="equal">
      <formula>"UP"</formula>
    </cfRule>
    <cfRule type="cellIs" dxfId="56" priority="17" stopIfTrue="1" operator="equal">
      <formula>"DP"</formula>
    </cfRule>
  </conditionalFormatting>
  <conditionalFormatting sqref="R7:S7">
    <cfRule type="cellIs" dxfId="55" priority="12" stopIfTrue="1" operator="equal">
      <formula>"A"</formula>
    </cfRule>
    <cfRule type="cellIs" dxfId="54" priority="13" stopIfTrue="1" operator="equal">
      <formula>"GK"</formula>
    </cfRule>
    <cfRule type="cellIs" dxfId="53" priority="14" stopIfTrue="1" operator="equal">
      <formula>"H"</formula>
    </cfRule>
  </conditionalFormatting>
  <conditionalFormatting sqref="X8:X67">
    <cfRule type="cellIs" dxfId="52" priority="6" operator="between">
      <formula>9</formula>
      <formula>10</formula>
    </cfRule>
    <cfRule type="cellIs" dxfId="51" priority="7" operator="greaterThan">
      <formula>10</formula>
    </cfRule>
    <cfRule type="cellIs" dxfId="50" priority="8" operator="lessThan">
      <formula>9</formula>
    </cfRule>
  </conditionalFormatting>
  <conditionalFormatting sqref="F18:F67">
    <cfRule type="cellIs" dxfId="49" priority="5" operator="greaterThan">
      <formula>$F$3</formula>
    </cfRule>
  </conditionalFormatting>
  <conditionalFormatting sqref="F16:F17">
    <cfRule type="cellIs" dxfId="48" priority="4" operator="greaterThan">
      <formula>$F$3</formula>
    </cfRule>
  </conditionalFormatting>
  <conditionalFormatting sqref="F11">
    <cfRule type="cellIs" dxfId="47" priority="3" operator="greaterThan">
      <formula>$F$3</formula>
    </cfRule>
  </conditionalFormatting>
  <conditionalFormatting sqref="F12">
    <cfRule type="cellIs" dxfId="46" priority="2" operator="greaterThan">
      <formula>$F$3</formula>
    </cfRule>
  </conditionalFormatting>
  <conditionalFormatting sqref="F13">
    <cfRule type="cellIs" dxfId="45" priority="1" operator="greaterThan">
      <formula>$F$3</formula>
    </cfRule>
  </conditionalFormatting>
  <dataValidations count="2">
    <dataValidation type="list" allowBlank="1" showInputMessage="1" showErrorMessage="1" promptTitle="PK SPELSOORT EN KLASSE" prompt="MAAK EEN KEUZE" sqref="E1">
      <formula1>$CC$1:$CC$3</formula1>
    </dataValidation>
    <dataValidation type="list" allowBlank="1" showInputMessage="1" showErrorMessage="1" promptTitle="OFFICIEEL?" prompt="MAAK EEN KEUZE" sqref="G8:G67">
      <formula1>$G$1:$G$3</formula1>
    </dataValidation>
  </dataValidations>
  <printOptions horizontalCentered="1"/>
  <pageMargins left="0.19685039370078741" right="0.19685039370078741" top="0.98425196850393704" bottom="0.59055118110236227" header="0.39370078740157483" footer="0.39370078740157483"/>
  <pageSetup paperSize="9" scale="31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X108"/>
  <sheetViews>
    <sheetView view="pageBreakPreview" topLeftCell="A79" zoomScaleNormal="100" zoomScaleSheetLayoutView="100" workbookViewId="0">
      <selection activeCell="Q84" sqref="Q84:V84"/>
    </sheetView>
  </sheetViews>
  <sheetFormatPr defaultColWidth="8.75" defaultRowHeight="12.75" x14ac:dyDescent="0.2"/>
  <cols>
    <col min="1" max="1" width="2.625" style="1" customWidth="1"/>
    <col min="2" max="2" width="16.875" style="1" bestFit="1" customWidth="1"/>
    <col min="3" max="5" width="6.625" style="1" customWidth="1"/>
    <col min="6" max="6" width="6.75" style="2" customWidth="1"/>
    <col min="7" max="7" width="6.625" style="1" customWidth="1"/>
    <col min="8" max="11" width="6.625" style="2" customWidth="1"/>
    <col min="12" max="12" width="2.625" style="10" customWidth="1"/>
    <col min="13" max="13" width="16.875" style="1" bestFit="1" customWidth="1"/>
    <col min="14" max="16" width="6.625" style="1" customWidth="1"/>
    <col min="17" max="17" width="6.625" style="2" customWidth="1"/>
    <col min="18" max="18" width="6.625" style="1" customWidth="1"/>
    <col min="19" max="21" width="6.625" style="2" customWidth="1"/>
    <col min="22" max="22" width="9.375" style="2" bestFit="1" customWidth="1"/>
    <col min="23" max="23" width="2.625" style="10" customWidth="1"/>
    <col min="24" max="24" width="9.375" style="6" customWidth="1"/>
    <col min="25" max="25" width="4.625" style="4" customWidth="1"/>
    <col min="26" max="26" width="2.625" style="5" customWidth="1"/>
    <col min="27" max="33" width="4.625" style="5" customWidth="1"/>
    <col min="34" max="40" width="4.625" style="4" customWidth="1"/>
    <col min="41" max="41" width="4.625" style="6" customWidth="1"/>
    <col min="42" max="46" width="4.625" style="4" customWidth="1"/>
    <col min="47" max="48" width="4.625" style="5" customWidth="1"/>
    <col min="49" max="49" width="4.625" style="7" customWidth="1"/>
    <col min="50" max="50" width="4.625" style="4" customWidth="1"/>
    <col min="51" max="51" width="4.625" style="7" customWidth="1"/>
    <col min="52" max="52" width="4.625" style="5" customWidth="1"/>
    <col min="53" max="55" width="4.625" style="7" customWidth="1"/>
    <col min="56" max="56" width="6.625" style="7" customWidth="1"/>
    <col min="57" max="57" width="6.625" style="8" customWidth="1"/>
    <col min="58" max="68" width="6.625" style="7" customWidth="1"/>
    <col min="69" max="69" width="6.625" style="8" customWidth="1"/>
    <col min="70" max="72" width="6.625" style="7" customWidth="1"/>
    <col min="73" max="77" width="6.625" style="1" customWidth="1"/>
    <col min="78" max="78" width="4.625" style="1" customWidth="1"/>
    <col min="79" max="79" width="2.625" style="1" customWidth="1"/>
    <col min="80" max="95" width="4.625" style="1" customWidth="1"/>
    <col min="96" max="16384" width="8.75" style="1"/>
  </cols>
  <sheetData>
    <row r="1" spans="1:57" x14ac:dyDescent="0.2">
      <c r="B1" s="294" t="s">
        <v>103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</row>
    <row r="3" spans="1:57" x14ac:dyDescent="0.2">
      <c r="B3" s="65" t="s">
        <v>94</v>
      </c>
      <c r="C3" s="292" t="s">
        <v>95</v>
      </c>
      <c r="D3" s="293"/>
      <c r="E3" s="293"/>
      <c r="F3" s="287" t="s">
        <v>74</v>
      </c>
      <c r="G3" s="287"/>
      <c r="H3" s="287"/>
      <c r="I3" s="287"/>
      <c r="J3" s="287"/>
      <c r="K3" s="287"/>
      <c r="L3" s="67"/>
      <c r="M3" s="65" t="s">
        <v>94</v>
      </c>
      <c r="N3" s="292" t="s">
        <v>95</v>
      </c>
      <c r="O3" s="293"/>
      <c r="P3" s="293"/>
      <c r="Q3" s="287" t="s">
        <v>74</v>
      </c>
      <c r="R3" s="287"/>
      <c r="S3" s="287"/>
      <c r="T3" s="287"/>
      <c r="U3" s="287"/>
      <c r="V3" s="287"/>
      <c r="W3" s="67"/>
      <c r="X3" s="92"/>
      <c r="Y3" s="7">
        <v>1</v>
      </c>
      <c r="Z3" s="7" t="s">
        <v>55</v>
      </c>
    </row>
    <row r="4" spans="1:57" x14ac:dyDescent="0.2">
      <c r="A4" s="3"/>
      <c r="B4" s="62" t="s">
        <v>91</v>
      </c>
      <c r="C4" s="287"/>
      <c r="D4" s="287"/>
      <c r="E4" s="287"/>
      <c r="F4" s="287"/>
      <c r="G4" s="287"/>
      <c r="H4" s="287"/>
      <c r="I4" s="232" t="s">
        <v>93</v>
      </c>
      <c r="J4" s="287"/>
      <c r="K4" s="287"/>
      <c r="L4" s="12"/>
      <c r="M4" s="177" t="s">
        <v>91</v>
      </c>
      <c r="N4" s="287"/>
      <c r="O4" s="287"/>
      <c r="P4" s="287"/>
      <c r="Q4" s="287"/>
      <c r="R4" s="287"/>
      <c r="S4" s="287"/>
      <c r="T4" s="232" t="s">
        <v>93</v>
      </c>
      <c r="U4" s="287"/>
      <c r="V4" s="287"/>
      <c r="W4" s="12"/>
      <c r="X4" s="72"/>
      <c r="Y4" s="7">
        <v>2</v>
      </c>
      <c r="Z4" s="7" t="s">
        <v>49</v>
      </c>
    </row>
    <row r="5" spans="1:57" x14ac:dyDescent="0.2">
      <c r="A5" s="3"/>
      <c r="B5" s="62" t="s">
        <v>32</v>
      </c>
      <c r="C5" s="287"/>
      <c r="D5" s="287"/>
      <c r="E5" s="287"/>
      <c r="F5" s="287"/>
      <c r="G5" s="287"/>
      <c r="H5" s="287"/>
      <c r="I5" s="287"/>
      <c r="J5" s="287"/>
      <c r="K5" s="287"/>
      <c r="L5" s="12"/>
      <c r="M5" s="177" t="s">
        <v>32</v>
      </c>
      <c r="N5" s="287"/>
      <c r="O5" s="287"/>
      <c r="P5" s="287"/>
      <c r="Q5" s="287"/>
      <c r="R5" s="287"/>
      <c r="S5" s="287"/>
      <c r="T5" s="287"/>
      <c r="U5" s="287"/>
      <c r="V5" s="287"/>
      <c r="W5" s="12"/>
      <c r="X5" s="72"/>
      <c r="Y5" s="7">
        <v>3</v>
      </c>
      <c r="Z5" s="7" t="s">
        <v>60</v>
      </c>
    </row>
    <row r="6" spans="1:57" x14ac:dyDescent="0.2">
      <c r="A6" s="3"/>
      <c r="B6" s="62" t="s">
        <v>77</v>
      </c>
      <c r="C6" s="287"/>
      <c r="D6" s="287"/>
      <c r="E6" s="287"/>
      <c r="F6" s="287"/>
      <c r="G6" s="287"/>
      <c r="H6" s="287"/>
      <c r="I6" s="287"/>
      <c r="J6" s="287"/>
      <c r="K6" s="287"/>
      <c r="L6" s="12"/>
      <c r="M6" s="177" t="s">
        <v>77</v>
      </c>
      <c r="N6" s="287"/>
      <c r="O6" s="287"/>
      <c r="P6" s="287"/>
      <c r="Q6" s="287"/>
      <c r="R6" s="287"/>
      <c r="S6" s="287"/>
      <c r="T6" s="287"/>
      <c r="U6" s="287"/>
      <c r="V6" s="287"/>
      <c r="W6" s="12"/>
      <c r="X6" s="72"/>
    </row>
    <row r="7" spans="1:57" x14ac:dyDescent="0.2">
      <c r="B7" s="62" t="s">
        <v>92</v>
      </c>
      <c r="C7" s="287"/>
      <c r="D7" s="287"/>
      <c r="E7" s="287"/>
      <c r="F7" s="287"/>
      <c r="G7" s="287"/>
      <c r="H7" s="287"/>
      <c r="I7" s="287"/>
      <c r="J7" s="287"/>
      <c r="K7" s="287"/>
      <c r="L7" s="12"/>
      <c r="M7" s="177" t="s">
        <v>92</v>
      </c>
      <c r="N7" s="287"/>
      <c r="O7" s="287"/>
      <c r="P7" s="287"/>
      <c r="Q7" s="287"/>
      <c r="R7" s="287"/>
      <c r="S7" s="287"/>
      <c r="T7" s="287"/>
      <c r="U7" s="287"/>
      <c r="V7" s="287"/>
      <c r="W7" s="12"/>
      <c r="X7" s="72"/>
      <c r="Y7" s="7"/>
      <c r="Z7" s="93" t="s">
        <v>27</v>
      </c>
      <c r="AA7" s="93"/>
      <c r="AB7" s="93"/>
      <c r="AC7" s="93"/>
      <c r="AD7" s="93"/>
      <c r="AE7" s="93"/>
      <c r="AF7" s="7"/>
      <c r="AG7" s="4"/>
      <c r="AR7" s="5"/>
      <c r="AS7" s="5"/>
      <c r="AT7" s="5"/>
      <c r="AU7" s="7"/>
      <c r="AV7" s="4"/>
    </row>
    <row r="8" spans="1:57" ht="12.75" customHeight="1" x14ac:dyDescent="0.2">
      <c r="B8" s="62" t="s">
        <v>84</v>
      </c>
      <c r="C8" s="63" t="s">
        <v>89</v>
      </c>
      <c r="D8" s="53" t="s">
        <v>98</v>
      </c>
      <c r="E8" s="54" t="s">
        <v>58</v>
      </c>
      <c r="F8" s="53" t="s">
        <v>43</v>
      </c>
      <c r="G8" s="55"/>
      <c r="H8" s="288" t="s">
        <v>96</v>
      </c>
      <c r="I8" s="56" t="s">
        <v>5</v>
      </c>
      <c r="J8" s="56" t="s">
        <v>43</v>
      </c>
      <c r="K8" s="290" t="s">
        <v>97</v>
      </c>
      <c r="L8" s="68"/>
      <c r="M8" s="177" t="s">
        <v>84</v>
      </c>
      <c r="N8" s="63" t="s">
        <v>89</v>
      </c>
      <c r="O8" s="53" t="s">
        <v>98</v>
      </c>
      <c r="P8" s="54" t="s">
        <v>58</v>
      </c>
      <c r="Q8" s="53" t="s">
        <v>43</v>
      </c>
      <c r="R8" s="55"/>
      <c r="S8" s="288" t="s">
        <v>96</v>
      </c>
      <c r="T8" s="178" t="s">
        <v>5</v>
      </c>
      <c r="U8" s="178" t="s">
        <v>43</v>
      </c>
      <c r="V8" s="290" t="s">
        <v>97</v>
      </c>
      <c r="W8" s="68"/>
      <c r="X8" s="94"/>
      <c r="Y8" s="7">
        <v>1</v>
      </c>
      <c r="Z8" s="93" t="s">
        <v>9</v>
      </c>
      <c r="AA8" s="93"/>
      <c r="AB8" s="93"/>
      <c r="AC8" s="93"/>
      <c r="AD8" s="93"/>
      <c r="AE8" s="93"/>
      <c r="AF8" s="7"/>
      <c r="AG8" s="4"/>
      <c r="AR8" s="5"/>
      <c r="AS8" s="5"/>
      <c r="AT8" s="5"/>
      <c r="AU8" s="7"/>
      <c r="AV8" s="4"/>
    </row>
    <row r="9" spans="1:57" x14ac:dyDescent="0.2">
      <c r="B9" s="196"/>
      <c r="C9" s="196" t="s">
        <v>17</v>
      </c>
      <c r="D9" s="57" t="s">
        <v>63</v>
      </c>
      <c r="E9" s="58" t="s">
        <v>18</v>
      </c>
      <c r="F9" s="59" t="s">
        <v>63</v>
      </c>
      <c r="G9" s="60" t="s">
        <v>21</v>
      </c>
      <c r="H9" s="289"/>
      <c r="I9" s="61" t="s">
        <v>46</v>
      </c>
      <c r="J9" s="61" t="s">
        <v>46</v>
      </c>
      <c r="K9" s="291"/>
      <c r="L9" s="68"/>
      <c r="M9" s="196"/>
      <c r="N9" s="231" t="s">
        <v>17</v>
      </c>
      <c r="O9" s="57" t="s">
        <v>63</v>
      </c>
      <c r="P9" s="58" t="s">
        <v>18</v>
      </c>
      <c r="Q9" s="59" t="s">
        <v>63</v>
      </c>
      <c r="R9" s="60" t="s">
        <v>21</v>
      </c>
      <c r="S9" s="289"/>
      <c r="T9" s="179" t="s">
        <v>46</v>
      </c>
      <c r="U9" s="179" t="s">
        <v>46</v>
      </c>
      <c r="V9" s="291"/>
      <c r="W9" s="68"/>
      <c r="X9" s="94"/>
      <c r="Y9" s="7">
        <v>2</v>
      </c>
      <c r="Z9" s="93" t="s">
        <v>10</v>
      </c>
      <c r="AA9" s="93"/>
      <c r="AB9" s="93"/>
      <c r="AC9" s="93"/>
      <c r="AD9" s="93"/>
      <c r="AE9" s="93"/>
      <c r="AF9" s="7"/>
      <c r="AG9" s="4"/>
      <c r="AR9" s="5"/>
      <c r="AS9" s="5"/>
      <c r="AT9" s="5"/>
      <c r="AU9" s="7"/>
      <c r="AV9" s="4"/>
      <c r="AY9" s="4"/>
      <c r="AZ9" s="4"/>
      <c r="BA9" s="5"/>
      <c r="BB9" s="5"/>
      <c r="BD9" s="4"/>
      <c r="BE9" s="72"/>
    </row>
    <row r="10" spans="1:57" x14ac:dyDescent="0.2">
      <c r="B10" s="281" t="s">
        <v>83</v>
      </c>
      <c r="C10" s="281"/>
      <c r="D10" s="281"/>
      <c r="E10" s="281"/>
      <c r="F10" s="17">
        <f>IF(LEFT(C9,1)="N",0,4*D12)</f>
        <v>0</v>
      </c>
      <c r="G10" s="17">
        <f>IF(LEFT(C9,1)="N",0,ROUNDDOWN(F10/VLOOKUP(B9,$Y$23:$AK$73,5),0))</f>
        <v>0</v>
      </c>
      <c r="H10" s="19" t="str">
        <f>IF(G10&gt;0,ROUNDDOWN(F10/G10,2),"-")</f>
        <v>-</v>
      </c>
      <c r="I10" s="11"/>
      <c r="J10" s="11"/>
      <c r="K10" s="52"/>
      <c r="L10" s="69"/>
      <c r="M10" s="281" t="s">
        <v>83</v>
      </c>
      <c r="N10" s="281"/>
      <c r="O10" s="281"/>
      <c r="P10" s="281"/>
      <c r="Q10" s="17">
        <f>IF(LEFT(N9,1)="N",0,4*O12)</f>
        <v>0</v>
      </c>
      <c r="R10" s="17">
        <f>IF(LEFT(N9,1)="N",0,ROUNDDOWN(Q10/VLOOKUP(M9,$Y$23:$AK$73,5),0))</f>
        <v>0</v>
      </c>
      <c r="S10" s="19" t="str">
        <f>IF(R10&gt;0,ROUNDDOWN(Q10/R10,2),"-")</f>
        <v>-</v>
      </c>
      <c r="T10" s="11"/>
      <c r="U10" s="11"/>
      <c r="V10" s="52"/>
      <c r="W10" s="69"/>
      <c r="X10" s="95"/>
      <c r="Y10" s="7">
        <v>3</v>
      </c>
      <c r="Z10" s="93" t="s">
        <v>47</v>
      </c>
      <c r="AA10" s="93"/>
      <c r="AB10" s="93"/>
      <c r="AC10" s="93"/>
      <c r="AD10" s="93"/>
      <c r="AE10" s="93"/>
      <c r="AF10" s="7"/>
      <c r="AG10" s="4"/>
      <c r="AR10" s="5"/>
      <c r="AS10" s="5"/>
      <c r="AT10" s="5"/>
      <c r="AU10" s="7"/>
      <c r="AV10" s="4"/>
      <c r="AY10" s="4"/>
      <c r="AZ10" s="4"/>
      <c r="BA10" s="5"/>
      <c r="BB10" s="5"/>
      <c r="BD10" s="4"/>
      <c r="BE10" s="72"/>
    </row>
    <row r="11" spans="1:57" x14ac:dyDescent="0.2">
      <c r="B11" s="2"/>
      <c r="D11" s="2"/>
      <c r="E11" s="2"/>
      <c r="G11" s="2"/>
      <c r="H11" s="11"/>
      <c r="I11" s="11"/>
      <c r="J11" s="11"/>
      <c r="K11" s="52"/>
      <c r="L11" s="69"/>
      <c r="M11" s="2"/>
      <c r="O11" s="2"/>
      <c r="P11" s="2"/>
      <c r="R11" s="2"/>
      <c r="S11" s="11"/>
      <c r="T11" s="11"/>
      <c r="U11" s="11"/>
      <c r="V11" s="52"/>
      <c r="W11" s="69"/>
      <c r="X11" s="95"/>
      <c r="Y11" s="7"/>
      <c r="Z11" s="93"/>
      <c r="AA11" s="93"/>
      <c r="AB11" s="93"/>
      <c r="AC11" s="93"/>
      <c r="AD11" s="93"/>
      <c r="AE11" s="93"/>
      <c r="AF11" s="7"/>
      <c r="AG11" s="4"/>
      <c r="AR11" s="5"/>
      <c r="AS11" s="5"/>
      <c r="AT11" s="5"/>
      <c r="AU11" s="7"/>
      <c r="AV11" s="4"/>
      <c r="AY11" s="4"/>
      <c r="AZ11" s="4"/>
      <c r="BA11" s="5"/>
      <c r="BB11" s="5"/>
      <c r="BD11" s="4"/>
      <c r="BE11" s="72"/>
    </row>
    <row r="12" spans="1:57" x14ac:dyDescent="0.2">
      <c r="B12" s="64" t="s">
        <v>85</v>
      </c>
      <c r="C12" s="16">
        <f>B9</f>
        <v>0</v>
      </c>
      <c r="D12" s="15">
        <f>VLOOKUP(C12,$Y$23:$AK$73,VLOOKUP(F3,$AO$20:$AS$22,4,FALSE),TRUE)</f>
        <v>14</v>
      </c>
      <c r="E12" s="199"/>
      <c r="F12" s="196"/>
      <c r="G12" s="196"/>
      <c r="H12" s="14" t="str">
        <f>IF(G12&gt;0,ROUNDDOWN(F12/G12,2),"-")</f>
        <v>-</v>
      </c>
      <c r="I12" s="14">
        <f>IF(E12&gt;0,F12/(E12*D12)%,0)</f>
        <v>0</v>
      </c>
      <c r="J12" s="14">
        <f>IF(G12&gt;0,(F12/G12)/VLOOKUP(C12,$Y$23:$AK$73,3,TRUE)%,0)</f>
        <v>0</v>
      </c>
      <c r="K12" s="18"/>
      <c r="L12" s="70"/>
      <c r="M12" s="64" t="s">
        <v>85</v>
      </c>
      <c r="N12" s="16">
        <f>M9</f>
        <v>0</v>
      </c>
      <c r="O12" s="15">
        <f>VLOOKUP(N12,$Y$23:$AK$73,VLOOKUP(Q3,$AO$20:$AS$22,4,FALSE),TRUE)</f>
        <v>14</v>
      </c>
      <c r="P12" s="199"/>
      <c r="Q12" s="196"/>
      <c r="R12" s="196"/>
      <c r="S12" s="14" t="str">
        <f>IF(R12&gt;0,ROUNDDOWN(Q12/R12,2),"-")</f>
        <v>-</v>
      </c>
      <c r="T12" s="14">
        <f>IF(P12&gt;0,Q12/(P12*O12)%,0)</f>
        <v>0</v>
      </c>
      <c r="U12" s="14">
        <f>IF(R12&gt;0,(Q12/R12)/VLOOKUP(N12,$Y$23:$AK$73,3,TRUE)%,0)</f>
        <v>0</v>
      </c>
      <c r="V12" s="18"/>
      <c r="W12" s="70"/>
      <c r="X12" s="96"/>
      <c r="Y12" s="7"/>
      <c r="Z12" s="93" t="s">
        <v>48</v>
      </c>
      <c r="AA12" s="93"/>
      <c r="AB12" s="93"/>
      <c r="AC12" s="93"/>
      <c r="AD12" s="93"/>
      <c r="AE12" s="93"/>
      <c r="AF12" s="7"/>
      <c r="AG12" s="4"/>
      <c r="AR12" s="5"/>
      <c r="AS12" s="5"/>
      <c r="AT12" s="5"/>
      <c r="AU12" s="7"/>
      <c r="AV12" s="4"/>
      <c r="AY12" s="4"/>
      <c r="AZ12" s="4"/>
      <c r="BA12" s="5"/>
      <c r="BB12" s="5"/>
      <c r="BD12" s="4"/>
      <c r="BE12" s="72"/>
    </row>
    <row r="13" spans="1:57" x14ac:dyDescent="0.2">
      <c r="F13" s="1"/>
      <c r="H13" s="1"/>
      <c r="I13" s="1"/>
      <c r="J13" s="1"/>
      <c r="K13" s="18"/>
      <c r="L13" s="70"/>
      <c r="Q13" s="1"/>
      <c r="S13" s="1"/>
      <c r="T13" s="1"/>
      <c r="U13" s="1"/>
      <c r="V13" s="18"/>
      <c r="W13" s="70"/>
      <c r="X13" s="96"/>
      <c r="Y13" s="7"/>
      <c r="Z13" s="93" t="s">
        <v>11</v>
      </c>
      <c r="AA13" s="93"/>
      <c r="AB13" s="93"/>
      <c r="AC13" s="4" t="s">
        <v>0</v>
      </c>
      <c r="AD13" s="5" t="s">
        <v>12</v>
      </c>
      <c r="AE13" s="93" t="s">
        <v>24</v>
      </c>
      <c r="AF13" s="4"/>
      <c r="AG13" s="4" t="s">
        <v>14</v>
      </c>
      <c r="AH13" s="5"/>
      <c r="AI13" s="93" t="s">
        <v>57</v>
      </c>
      <c r="AJ13" s="6"/>
      <c r="AK13" s="7"/>
      <c r="AL13" s="7"/>
      <c r="AO13" s="4"/>
      <c r="AP13" s="5"/>
      <c r="AQ13" s="5"/>
      <c r="AR13" s="7"/>
      <c r="AS13" s="7"/>
      <c r="AU13" s="7"/>
      <c r="AY13" s="4"/>
      <c r="AZ13" s="4"/>
      <c r="BA13" s="5"/>
      <c r="BB13" s="5"/>
      <c r="BD13" s="4"/>
      <c r="BE13" s="72"/>
    </row>
    <row r="14" spans="1:57" x14ac:dyDescent="0.2">
      <c r="B14" s="286" t="s">
        <v>80</v>
      </c>
      <c r="C14" s="286"/>
      <c r="D14" s="286"/>
      <c r="E14" s="286"/>
      <c r="F14" s="17">
        <f>F10+F12</f>
        <v>0</v>
      </c>
      <c r="G14" s="17">
        <f>G10+G12</f>
        <v>0</v>
      </c>
      <c r="H14" s="14" t="str">
        <f>IF(G14&gt;0,ROUNDDOWN(F14/G14,2),"-")</f>
        <v>-</v>
      </c>
      <c r="I14" s="11"/>
      <c r="J14" s="11"/>
      <c r="K14" s="52"/>
      <c r="L14" s="69"/>
      <c r="M14" s="286" t="s">
        <v>80</v>
      </c>
      <c r="N14" s="286"/>
      <c r="O14" s="286"/>
      <c r="P14" s="286"/>
      <c r="Q14" s="17">
        <f>Q10+Q12</f>
        <v>0</v>
      </c>
      <c r="R14" s="17">
        <f>R10+R12</f>
        <v>0</v>
      </c>
      <c r="S14" s="14" t="str">
        <f>IF(R14&gt;0,ROUNDDOWN(Q14/R14,2),"-")</f>
        <v>-</v>
      </c>
      <c r="T14" s="11"/>
      <c r="U14" s="11"/>
      <c r="V14" s="52"/>
      <c r="W14" s="69"/>
      <c r="X14" s="95"/>
      <c r="Y14" s="7"/>
      <c r="Z14" s="93"/>
      <c r="AA14" s="93"/>
      <c r="AB14" s="93"/>
      <c r="AC14" s="4" t="s">
        <v>13</v>
      </c>
      <c r="AD14" s="5" t="s">
        <v>12</v>
      </c>
      <c r="AE14" s="93" t="s">
        <v>24</v>
      </c>
      <c r="AF14" s="4"/>
      <c r="AG14" s="4" t="s">
        <v>14</v>
      </c>
      <c r="AI14" s="93" t="s">
        <v>24</v>
      </c>
      <c r="AJ14" s="6"/>
      <c r="AK14" s="93" t="s">
        <v>15</v>
      </c>
      <c r="AM14" s="93" t="s">
        <v>24</v>
      </c>
      <c r="AO14" s="4" t="s">
        <v>25</v>
      </c>
      <c r="AP14" s="93" t="s">
        <v>24</v>
      </c>
      <c r="AR14" s="97" t="s">
        <v>61</v>
      </c>
      <c r="AS14" s="7"/>
      <c r="AU14" s="7"/>
      <c r="AY14" s="4"/>
      <c r="AZ14" s="4"/>
      <c r="BA14" s="5"/>
      <c r="BB14" s="5"/>
      <c r="BD14" s="4"/>
      <c r="BE14" s="72"/>
    </row>
    <row r="15" spans="1:57" x14ac:dyDescent="0.2">
      <c r="B15" s="2"/>
      <c r="D15" s="2"/>
      <c r="E15" s="2"/>
      <c r="G15" s="2"/>
      <c r="H15" s="11"/>
      <c r="I15" s="11"/>
      <c r="J15" s="11"/>
      <c r="K15" s="52"/>
      <c r="L15" s="69"/>
      <c r="M15" s="2"/>
      <c r="O15" s="2"/>
      <c r="P15" s="2"/>
      <c r="R15" s="2"/>
      <c r="S15" s="11"/>
      <c r="T15" s="11"/>
      <c r="U15" s="11"/>
      <c r="V15" s="52"/>
      <c r="W15" s="69"/>
      <c r="X15" s="95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X15" s="7"/>
      <c r="AZ15" s="7"/>
      <c r="BD15" s="4"/>
      <c r="BE15" s="72"/>
    </row>
    <row r="16" spans="1:57" x14ac:dyDescent="0.2">
      <c r="B16" s="64" t="s">
        <v>86</v>
      </c>
      <c r="C16" s="16">
        <f>MAX(B9,H14)</f>
        <v>0</v>
      </c>
      <c r="D16" s="15">
        <f>VLOOKUP(C16,$Y$23:$AK$73,VLOOKUP(F3,$AO$20:$AS$22,4,FALSE),TRUE)</f>
        <v>14</v>
      </c>
      <c r="E16" s="199"/>
      <c r="F16" s="196"/>
      <c r="G16" s="196"/>
      <c r="H16" s="14" t="str">
        <f>IF(G16&gt;0,ROUNDDOWN(F16/G16,2),"-")</f>
        <v>-</v>
      </c>
      <c r="I16" s="14">
        <f>IF(E16&gt;0,F16/(E16*D16)%,0)</f>
        <v>0</v>
      </c>
      <c r="J16" s="14">
        <f>IF(G16&gt;0,(F16/G16)/VLOOKUP(C16,$Y$23:$AK$73,3,TRUE)%,0)</f>
        <v>0</v>
      </c>
      <c r="K16" s="233"/>
      <c r="L16" s="66"/>
      <c r="M16" s="64" t="s">
        <v>86</v>
      </c>
      <c r="N16" s="16">
        <f>MAX(M9,S14)</f>
        <v>0</v>
      </c>
      <c r="O16" s="15">
        <f>VLOOKUP(N16,$Y$23:$AK$73,VLOOKUP(Q3,$AO$20:$AS$22,4,FALSE),TRUE)</f>
        <v>14</v>
      </c>
      <c r="P16" s="199"/>
      <c r="Q16" s="196"/>
      <c r="R16" s="196"/>
      <c r="S16" s="14" t="str">
        <f>IF(R16&gt;0,ROUNDDOWN(Q16/R16,2),"-")</f>
        <v>-</v>
      </c>
      <c r="T16" s="14">
        <f>IF(P16&gt;0,Q16/(P16*O16)%,0)</f>
        <v>0</v>
      </c>
      <c r="U16" s="14">
        <f>IF(R16&gt;0,(Q16/R16)/VLOOKUP(N16,$Y$23:$AK$73,3,TRUE)%,0)</f>
        <v>0</v>
      </c>
      <c r="V16" s="233"/>
      <c r="W16" s="66"/>
      <c r="X16" s="9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X16" s="7"/>
      <c r="AZ16" s="7"/>
      <c r="BD16" s="4"/>
      <c r="BE16" s="72"/>
    </row>
    <row r="17" spans="1:76" x14ac:dyDescent="0.2">
      <c r="F17" s="1"/>
      <c r="H17" s="1"/>
      <c r="I17" s="1"/>
      <c r="J17" s="1"/>
      <c r="K17" s="18"/>
      <c r="L17" s="70"/>
      <c r="Q17" s="1"/>
      <c r="S17" s="1"/>
      <c r="T17" s="1"/>
      <c r="U17" s="1"/>
      <c r="V17" s="18"/>
      <c r="W17" s="70"/>
      <c r="X17" s="96"/>
      <c r="Y17" s="99" t="s">
        <v>16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D17" s="4"/>
      <c r="BE17" s="72"/>
    </row>
    <row r="18" spans="1:76" x14ac:dyDescent="0.2">
      <c r="B18" s="286" t="s">
        <v>81</v>
      </c>
      <c r="C18" s="286"/>
      <c r="D18" s="286"/>
      <c r="E18" s="286"/>
      <c r="F18" s="17">
        <f>F14+F16</f>
        <v>0</v>
      </c>
      <c r="G18" s="17">
        <f>G14+G16</f>
        <v>0</v>
      </c>
      <c r="H18" s="14" t="str">
        <f>IF(G18&gt;0,ROUNDDOWN(F18/G18,2),"-")</f>
        <v>-</v>
      </c>
      <c r="I18" s="11"/>
      <c r="J18" s="11"/>
      <c r="K18" s="52"/>
      <c r="L18" s="69"/>
      <c r="M18" s="286" t="s">
        <v>81</v>
      </c>
      <c r="N18" s="286"/>
      <c r="O18" s="286"/>
      <c r="P18" s="286"/>
      <c r="Q18" s="17">
        <f>Q14+Q16</f>
        <v>0</v>
      </c>
      <c r="R18" s="17">
        <f>R14+R16</f>
        <v>0</v>
      </c>
      <c r="S18" s="14" t="str">
        <f>IF(R18&gt;0,ROUNDDOWN(Q18/R18,2),"-")</f>
        <v>-</v>
      </c>
      <c r="T18" s="11"/>
      <c r="U18" s="11"/>
      <c r="V18" s="52"/>
      <c r="W18" s="69"/>
      <c r="X18" s="95"/>
      <c r="Y18" s="99" t="s">
        <v>17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D18" s="4"/>
      <c r="BE18" s="72"/>
    </row>
    <row r="19" spans="1:76" x14ac:dyDescent="0.2">
      <c r="B19" s="2"/>
      <c r="D19" s="2"/>
      <c r="E19" s="2"/>
      <c r="G19" s="2"/>
      <c r="H19" s="11"/>
      <c r="I19" s="11"/>
      <c r="J19" s="11"/>
      <c r="K19" s="52"/>
      <c r="L19" s="69"/>
      <c r="M19" s="2"/>
      <c r="O19" s="2"/>
      <c r="P19" s="2"/>
      <c r="R19" s="2"/>
      <c r="S19" s="11"/>
      <c r="T19" s="11"/>
      <c r="U19" s="11"/>
      <c r="V19" s="52"/>
      <c r="W19" s="69"/>
      <c r="X19" s="95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D19" s="4"/>
      <c r="BE19" s="72"/>
    </row>
    <row r="20" spans="1:76" x14ac:dyDescent="0.2">
      <c r="B20" s="64" t="s">
        <v>87</v>
      </c>
      <c r="C20" s="16">
        <f>MAX(H18,H14,B9)</f>
        <v>0</v>
      </c>
      <c r="D20" s="15">
        <f>VLOOKUP(C20,$Y$23:$AK$73,VLOOKUP(F3,$AO$20:$AS$22,4,FALSE),TRUE)</f>
        <v>14</v>
      </c>
      <c r="E20" s="199"/>
      <c r="F20" s="196"/>
      <c r="G20" s="196"/>
      <c r="H20" s="14" t="str">
        <f>IF(G20&gt;0,ROUNDDOWN(F20/G20,2),"-")</f>
        <v>-</v>
      </c>
      <c r="I20" s="14">
        <f>IF(E20&gt;0,F20/(E20*D20)%,0)</f>
        <v>0</v>
      </c>
      <c r="J20" s="14">
        <f>IF(G20&gt;0,(F20/G20)/VLOOKUP(C20,$Y$23:$AK$73,3,TRUE)%,0)</f>
        <v>0</v>
      </c>
      <c r="K20" s="197"/>
      <c r="L20" s="66"/>
      <c r="M20" s="64" t="s">
        <v>87</v>
      </c>
      <c r="N20" s="16">
        <f>MAX(S18,S14,M9)</f>
        <v>0</v>
      </c>
      <c r="O20" s="15">
        <f>VLOOKUP(N20,$Y$23:$AK$73,VLOOKUP(Q3,$AO$20:$AS$22,4,FALSE),TRUE)</f>
        <v>14</v>
      </c>
      <c r="P20" s="199"/>
      <c r="Q20" s="196"/>
      <c r="R20" s="196"/>
      <c r="S20" s="14" t="str">
        <f>IF(R20&gt;0,ROUNDDOWN(Q20/R20,2),"-")</f>
        <v>-</v>
      </c>
      <c r="T20" s="14">
        <f>IF(P20&gt;0,Q20/(P20*O20)%,0)</f>
        <v>0</v>
      </c>
      <c r="U20" s="14">
        <f>IF(R20&gt;0,(Q20/R20)/VLOOKUP(N20,$Y$23:$AK$73,3,TRUE)%,0)</f>
        <v>0</v>
      </c>
      <c r="V20" s="197"/>
      <c r="W20" s="66"/>
      <c r="X20" s="98"/>
      <c r="Y20" s="283" t="s">
        <v>68</v>
      </c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71"/>
      <c r="AM20" s="71"/>
      <c r="AN20" s="71"/>
      <c r="AO20" s="280" t="s">
        <v>74</v>
      </c>
      <c r="AP20" s="280"/>
      <c r="AQ20" s="280"/>
      <c r="AR20" s="43">
        <v>4</v>
      </c>
      <c r="AS20" s="43">
        <v>5</v>
      </c>
      <c r="AT20" s="71"/>
      <c r="AU20" s="71"/>
      <c r="AV20" s="277" t="s">
        <v>99</v>
      </c>
      <c r="AW20" s="278"/>
      <c r="AX20" s="278"/>
      <c r="AY20" s="278"/>
      <c r="AZ20" s="278"/>
      <c r="BA20" s="279"/>
      <c r="BB20" s="71"/>
    </row>
    <row r="21" spans="1:76" x14ac:dyDescent="0.2">
      <c r="F21" s="1"/>
      <c r="H21" s="1"/>
      <c r="I21" s="1"/>
      <c r="J21" s="1"/>
      <c r="K21" s="18"/>
      <c r="L21" s="70"/>
      <c r="Q21" s="1"/>
      <c r="S21" s="1"/>
      <c r="T21" s="1"/>
      <c r="U21" s="1"/>
      <c r="V21" s="18"/>
      <c r="W21" s="70"/>
      <c r="X21" s="96"/>
      <c r="Y21" s="282" t="s">
        <v>3</v>
      </c>
      <c r="Z21" s="282"/>
      <c r="AA21" s="282"/>
      <c r="AB21" s="284" t="s">
        <v>66</v>
      </c>
      <c r="AC21" s="285"/>
      <c r="AD21" s="100" t="s">
        <v>69</v>
      </c>
      <c r="AE21" s="100"/>
      <c r="AF21" s="284" t="s">
        <v>70</v>
      </c>
      <c r="AG21" s="285"/>
      <c r="AH21" s="284" t="s">
        <v>71</v>
      </c>
      <c r="AI21" s="285"/>
      <c r="AJ21" s="284" t="s">
        <v>72</v>
      </c>
      <c r="AK21" s="285"/>
      <c r="AL21" s="71"/>
      <c r="AM21" s="71"/>
      <c r="AN21" s="71"/>
      <c r="AO21" s="280" t="s">
        <v>73</v>
      </c>
      <c r="AP21" s="280"/>
      <c r="AQ21" s="280"/>
      <c r="AR21" s="43">
        <v>6</v>
      </c>
      <c r="AS21" s="43">
        <v>1.25</v>
      </c>
      <c r="AT21" s="71"/>
      <c r="AU21" s="71"/>
      <c r="AV21" s="277" t="s">
        <v>100</v>
      </c>
      <c r="AW21" s="278"/>
      <c r="AX21" s="278"/>
      <c r="AY21" s="278"/>
      <c r="AZ21" s="278"/>
      <c r="BA21" s="279"/>
      <c r="BB21" s="71"/>
    </row>
    <row r="22" spans="1:76" x14ac:dyDescent="0.2">
      <c r="B22" s="286" t="s">
        <v>82</v>
      </c>
      <c r="C22" s="286"/>
      <c r="D22" s="286"/>
      <c r="E22" s="286"/>
      <c r="F22" s="17">
        <f>F18+F20</f>
        <v>0</v>
      </c>
      <c r="G22" s="17">
        <f>G18+G20</f>
        <v>0</v>
      </c>
      <c r="H22" s="14" t="str">
        <f>IF(G22&gt;0,ROUNDDOWN(F22/G22,2),"-")</f>
        <v>-</v>
      </c>
      <c r="I22" s="11"/>
      <c r="J22" s="11"/>
      <c r="K22" s="52"/>
      <c r="L22" s="69"/>
      <c r="M22" s="286" t="s">
        <v>82</v>
      </c>
      <c r="N22" s="286"/>
      <c r="O22" s="286"/>
      <c r="P22" s="286"/>
      <c r="Q22" s="17">
        <f>Q18+Q20</f>
        <v>0</v>
      </c>
      <c r="R22" s="17">
        <f>R18+R20</f>
        <v>0</v>
      </c>
      <c r="S22" s="14" t="str">
        <f>IF(R22&gt;0,ROUNDDOWN(Q22/R22,2),"-")</f>
        <v>-</v>
      </c>
      <c r="T22" s="11"/>
      <c r="U22" s="11"/>
      <c r="V22" s="52"/>
      <c r="W22" s="69"/>
      <c r="X22" s="95"/>
      <c r="Y22" s="80" t="s">
        <v>38</v>
      </c>
      <c r="Z22" s="80"/>
      <c r="AA22" s="80" t="s">
        <v>39</v>
      </c>
      <c r="AB22" s="81" t="s">
        <v>7</v>
      </c>
      <c r="AC22" s="81" t="s">
        <v>78</v>
      </c>
      <c r="AD22" s="81" t="s">
        <v>7</v>
      </c>
      <c r="AE22" s="81" t="s">
        <v>78</v>
      </c>
      <c r="AF22" s="81" t="s">
        <v>7</v>
      </c>
      <c r="AG22" s="81" t="s">
        <v>78</v>
      </c>
      <c r="AH22" s="81" t="s">
        <v>7</v>
      </c>
      <c r="AI22" s="81" t="s">
        <v>78</v>
      </c>
      <c r="AJ22" s="81" t="s">
        <v>7</v>
      </c>
      <c r="AK22" s="81" t="s">
        <v>78</v>
      </c>
      <c r="AL22" s="71"/>
      <c r="AM22" s="71"/>
      <c r="AN22" s="71"/>
      <c r="AO22" s="280"/>
      <c r="AP22" s="280"/>
      <c r="AQ22" s="280"/>
      <c r="AR22" s="43"/>
      <c r="AS22" s="43"/>
      <c r="AT22" s="71"/>
      <c r="AU22" s="71"/>
      <c r="AV22" s="277" t="s">
        <v>101</v>
      </c>
      <c r="AW22" s="278"/>
      <c r="AX22" s="278"/>
      <c r="AY22" s="278"/>
      <c r="AZ22" s="278"/>
      <c r="BA22" s="279"/>
      <c r="BB22" s="71"/>
      <c r="BC22" s="5"/>
    </row>
    <row r="23" spans="1:76" ht="12.75" customHeight="1" x14ac:dyDescent="0.2">
      <c r="B23" s="2"/>
      <c r="D23" s="2"/>
      <c r="E23" s="2"/>
      <c r="G23" s="2"/>
      <c r="H23" s="11"/>
      <c r="I23" s="11"/>
      <c r="J23" s="11"/>
      <c r="K23" s="52"/>
      <c r="L23" s="69"/>
      <c r="M23" s="2"/>
      <c r="O23" s="2"/>
      <c r="P23" s="2"/>
      <c r="R23" s="2"/>
      <c r="S23" s="11"/>
      <c r="T23" s="11"/>
      <c r="U23" s="11"/>
      <c r="V23" s="52"/>
      <c r="W23" s="69"/>
      <c r="X23" s="95"/>
      <c r="Y23" s="82">
        <v>0</v>
      </c>
      <c r="Z23" s="83" t="s">
        <v>6</v>
      </c>
      <c r="AA23" s="82">
        <v>0.25</v>
      </c>
      <c r="AB23" s="84">
        <v>14</v>
      </c>
      <c r="AC23" s="85">
        <v>0.2</v>
      </c>
      <c r="AD23" s="20">
        <v>12</v>
      </c>
      <c r="AE23" s="85">
        <v>0.2</v>
      </c>
      <c r="AF23" s="21">
        <v>34</v>
      </c>
      <c r="AG23" s="85">
        <v>1</v>
      </c>
      <c r="AH23" s="21">
        <v>60</v>
      </c>
      <c r="AI23" s="85">
        <v>2</v>
      </c>
      <c r="AJ23" s="22">
        <v>75</v>
      </c>
      <c r="AK23" s="85">
        <v>3</v>
      </c>
      <c r="AL23" s="71"/>
      <c r="AM23" s="71"/>
      <c r="AN23" s="71"/>
      <c r="AO23" s="280"/>
      <c r="AP23" s="280"/>
      <c r="AQ23" s="280"/>
      <c r="AR23" s="43"/>
      <c r="AS23" s="43"/>
      <c r="AT23" s="71"/>
      <c r="AU23" s="71"/>
      <c r="AV23" s="277" t="s">
        <v>102</v>
      </c>
      <c r="AW23" s="278"/>
      <c r="AX23" s="278"/>
      <c r="AY23" s="278"/>
      <c r="AZ23" s="278"/>
      <c r="BA23" s="279"/>
      <c r="BB23" s="71"/>
      <c r="BC23" s="5"/>
    </row>
    <row r="24" spans="1:76" ht="12.75" customHeight="1" x14ac:dyDescent="0.2">
      <c r="B24" s="64" t="s">
        <v>88</v>
      </c>
      <c r="C24" s="16">
        <f>MAX(H22,H18,H14,B9)</f>
        <v>0</v>
      </c>
      <c r="D24" s="15">
        <f>VLOOKUP(C24,$Y$23:$AK$73,VLOOKUP(F3,$AO$20:$AS$22,4,FALSE),TRUE)</f>
        <v>14</v>
      </c>
      <c r="E24" s="199"/>
      <c r="F24" s="196"/>
      <c r="G24" s="196"/>
      <c r="H24" s="14" t="str">
        <f>IF(G24&gt;0,ROUNDDOWN(F24/G24,2),"-")</f>
        <v>-</v>
      </c>
      <c r="I24" s="14">
        <f>IF(E24&gt;0,F24/(E24*D24)%,0)</f>
        <v>0</v>
      </c>
      <c r="J24" s="14">
        <f>IF(G24&gt;0,(F24/G24)/VLOOKUP(C24,$Y$23:$AK$73,3,TRUE)%,0)</f>
        <v>0</v>
      </c>
      <c r="K24" s="198"/>
      <c r="L24" s="66"/>
      <c r="M24" s="64" t="s">
        <v>88</v>
      </c>
      <c r="N24" s="16">
        <f>MAX(S22,S18,S14,M9)</f>
        <v>0</v>
      </c>
      <c r="O24" s="15">
        <f>VLOOKUP(N24,$Y$23:$AK$73,VLOOKUP(Q3,$AO$20:$AS$22,4,FALSE),TRUE)</f>
        <v>14</v>
      </c>
      <c r="P24" s="199"/>
      <c r="Q24" s="196"/>
      <c r="R24" s="196"/>
      <c r="S24" s="14" t="str">
        <f>IF(R24&gt;0,ROUNDDOWN(Q24/R24,2),"-")</f>
        <v>-</v>
      </c>
      <c r="T24" s="14">
        <f>IF(P24&gt;0,Q24/(P24*O24)%,0)</f>
        <v>0</v>
      </c>
      <c r="U24" s="14">
        <f>IF(R24&gt;0,(Q24/R24)/VLOOKUP(N24,$Y$23:$AK$73,3,TRUE)%,0)</f>
        <v>0</v>
      </c>
      <c r="V24" s="198"/>
      <c r="W24" s="66"/>
      <c r="X24" s="98"/>
      <c r="Y24" s="82">
        <f>AA23</f>
        <v>0.25</v>
      </c>
      <c r="Z24" s="83" t="s">
        <v>6</v>
      </c>
      <c r="AA24" s="82">
        <v>0.3</v>
      </c>
      <c r="AB24" s="84">
        <v>14</v>
      </c>
      <c r="AC24" s="85">
        <f t="shared" ref="AC24:AC58" si="0">Y24</f>
        <v>0.25</v>
      </c>
      <c r="AD24" s="23">
        <v>13</v>
      </c>
      <c r="AE24" s="85">
        <f t="shared" ref="AE24:AE58" si="1">Y24</f>
        <v>0.25</v>
      </c>
      <c r="AF24" s="21">
        <v>34</v>
      </c>
      <c r="AG24" s="85">
        <v>1</v>
      </c>
      <c r="AH24" s="21">
        <v>60</v>
      </c>
      <c r="AI24" s="85">
        <v>2</v>
      </c>
      <c r="AJ24" s="22">
        <v>75</v>
      </c>
      <c r="AK24" s="85">
        <v>3</v>
      </c>
      <c r="AL24" s="71"/>
      <c r="AM24" s="71"/>
      <c r="AN24" s="71"/>
      <c r="AO24" s="280"/>
      <c r="AP24" s="280"/>
      <c r="AQ24" s="280"/>
      <c r="AR24" s="43"/>
      <c r="AS24" s="43"/>
      <c r="AT24" s="71"/>
      <c r="AU24" s="71"/>
      <c r="AV24" s="277"/>
      <c r="AW24" s="278"/>
      <c r="AX24" s="278"/>
      <c r="AY24" s="278"/>
      <c r="AZ24" s="278"/>
      <c r="BA24" s="279"/>
      <c r="BB24" s="71"/>
      <c r="BC24" s="5"/>
    </row>
    <row r="25" spans="1:76" ht="12.75" customHeight="1" x14ac:dyDescent="0.2">
      <c r="F25" s="1"/>
      <c r="H25" s="1"/>
      <c r="I25" s="1"/>
      <c r="J25" s="1"/>
      <c r="K25" s="18"/>
      <c r="L25" s="70"/>
      <c r="Q25" s="1"/>
      <c r="S25" s="1"/>
      <c r="T25" s="1"/>
      <c r="U25" s="1"/>
      <c r="V25" s="18"/>
      <c r="W25" s="70"/>
      <c r="X25" s="96"/>
      <c r="Y25" s="82">
        <f t="shared" ref="Y25:Y73" si="2">AA24</f>
        <v>0.3</v>
      </c>
      <c r="Z25" s="83" t="s">
        <v>6</v>
      </c>
      <c r="AA25" s="82">
        <v>0.35</v>
      </c>
      <c r="AB25" s="84">
        <v>15</v>
      </c>
      <c r="AC25" s="85">
        <f t="shared" si="0"/>
        <v>0.3</v>
      </c>
      <c r="AD25" s="20">
        <v>15</v>
      </c>
      <c r="AE25" s="85">
        <f t="shared" si="1"/>
        <v>0.3</v>
      </c>
      <c r="AF25" s="21">
        <v>34</v>
      </c>
      <c r="AG25" s="85">
        <v>1</v>
      </c>
      <c r="AH25" s="21">
        <v>60</v>
      </c>
      <c r="AI25" s="85">
        <v>2</v>
      </c>
      <c r="AJ25" s="22">
        <v>75</v>
      </c>
      <c r="AK25" s="85">
        <v>3</v>
      </c>
      <c r="AL25" s="71"/>
      <c r="AM25" s="71"/>
      <c r="AN25" s="71"/>
      <c r="AO25" s="280"/>
      <c r="AP25" s="280"/>
      <c r="AQ25" s="280"/>
      <c r="AR25" s="43"/>
      <c r="AS25" s="43"/>
      <c r="AT25" s="71"/>
      <c r="AU25" s="71"/>
      <c r="AV25" s="277"/>
      <c r="AW25" s="278"/>
      <c r="AX25" s="278"/>
      <c r="AY25" s="278"/>
      <c r="AZ25" s="278"/>
      <c r="BA25" s="279"/>
      <c r="BB25" s="71"/>
      <c r="BC25" s="5"/>
    </row>
    <row r="26" spans="1:76" x14ac:dyDescent="0.2">
      <c r="A26" s="2"/>
      <c r="B26" s="281" t="s">
        <v>79</v>
      </c>
      <c r="C26" s="281"/>
      <c r="D26" s="281"/>
      <c r="E26" s="281"/>
      <c r="F26" s="17" t="str">
        <f>IF(SUM(E12,E16,E20,E24)&gt;0,F22+F24,"NVT")</f>
        <v>NVT</v>
      </c>
      <c r="G26" s="17" t="str">
        <f>IF(SUM(E12,E16,E20,E24)&gt;0,G22+G24,"NVT")</f>
        <v>NVT</v>
      </c>
      <c r="H26" s="14" t="str">
        <f>IF(SUM(E12,E16,E20,E24)&gt;0,IF(G26&gt;0,ROUNDDOWN(F26/G26,2),"-"),"NVT")</f>
        <v>NVT</v>
      </c>
      <c r="I26" s="11"/>
      <c r="J26" s="11"/>
      <c r="K26" s="52"/>
      <c r="L26" s="69"/>
      <c r="M26" s="281" t="s">
        <v>79</v>
      </c>
      <c r="N26" s="281"/>
      <c r="O26" s="281"/>
      <c r="P26" s="281"/>
      <c r="Q26" s="17" t="str">
        <f>IF(SUM(P12,P16,P20,P24)&gt;0,Q22+Q24,"NVT")</f>
        <v>NVT</v>
      </c>
      <c r="R26" s="17" t="str">
        <f>IF(SUM(P12,P16,P20,P24)&gt;0,R22+R24,"NVT")</f>
        <v>NVT</v>
      </c>
      <c r="S26" s="14" t="str">
        <f>IF(SUM(P12,P16,P20,P24)&gt;0,IF(R26&gt;0,ROUNDDOWN(Q26/R26,2),"-"),"NVT")</f>
        <v>NVT</v>
      </c>
      <c r="T26" s="11"/>
      <c r="U26" s="11"/>
      <c r="V26" s="52"/>
      <c r="W26" s="69"/>
      <c r="X26" s="95"/>
      <c r="Y26" s="82">
        <f t="shared" si="2"/>
        <v>0.35</v>
      </c>
      <c r="Z26" s="83" t="s">
        <v>6</v>
      </c>
      <c r="AA26" s="82">
        <v>0.4</v>
      </c>
      <c r="AB26" s="84">
        <v>16</v>
      </c>
      <c r="AC26" s="85">
        <f t="shared" si="0"/>
        <v>0.35</v>
      </c>
      <c r="AD26" s="23">
        <v>17</v>
      </c>
      <c r="AE26" s="85">
        <f t="shared" si="1"/>
        <v>0.35</v>
      </c>
      <c r="AF26" s="21">
        <v>34</v>
      </c>
      <c r="AG26" s="85">
        <v>1</v>
      </c>
      <c r="AH26" s="21">
        <v>60</v>
      </c>
      <c r="AI26" s="85">
        <v>2</v>
      </c>
      <c r="AJ26" s="22">
        <v>75</v>
      </c>
      <c r="AK26" s="85">
        <v>3</v>
      </c>
      <c r="AN26" s="77"/>
      <c r="AO26" s="280"/>
      <c r="AP26" s="280"/>
      <c r="AQ26" s="280"/>
      <c r="AR26" s="43"/>
      <c r="AS26" s="43"/>
      <c r="AT26" s="72"/>
    </row>
    <row r="27" spans="1:76" x14ac:dyDescent="0.2">
      <c r="B27" s="281" t="s">
        <v>90</v>
      </c>
      <c r="C27" s="281"/>
      <c r="D27" s="281"/>
      <c r="E27" s="281"/>
      <c r="H27" s="51" t="str">
        <f>IF(SUM(E12,E16,E20,E24)&gt;0,MAX(H14,H18,H22,H26),"NVT")</f>
        <v>NVT</v>
      </c>
      <c r="K27" s="18"/>
      <c r="L27" s="70"/>
      <c r="M27" s="281" t="s">
        <v>90</v>
      </c>
      <c r="N27" s="281"/>
      <c r="O27" s="281"/>
      <c r="P27" s="281"/>
      <c r="S27" s="51" t="str">
        <f>IF(SUM(P12,P16,P20,P24)&gt;0,MAX(S14,S18,S22,S26),"NVT")</f>
        <v>NVT</v>
      </c>
      <c r="V27" s="18"/>
      <c r="W27" s="70"/>
      <c r="X27" s="96"/>
      <c r="Y27" s="82">
        <f t="shared" si="2"/>
        <v>0.4</v>
      </c>
      <c r="Z27" s="83" t="s">
        <v>6</v>
      </c>
      <c r="AA27" s="82">
        <v>0.45</v>
      </c>
      <c r="AB27" s="84">
        <v>18</v>
      </c>
      <c r="AC27" s="85">
        <f t="shared" si="0"/>
        <v>0.4</v>
      </c>
      <c r="AD27" s="20">
        <v>18</v>
      </c>
      <c r="AE27" s="85">
        <f t="shared" si="1"/>
        <v>0.4</v>
      </c>
      <c r="AF27" s="21">
        <v>34</v>
      </c>
      <c r="AG27" s="85">
        <v>1</v>
      </c>
      <c r="AH27" s="21">
        <v>60</v>
      </c>
      <c r="AI27" s="85">
        <v>2</v>
      </c>
      <c r="AJ27" s="22">
        <v>75</v>
      </c>
      <c r="AK27" s="85">
        <v>3</v>
      </c>
      <c r="AN27" s="77"/>
      <c r="AO27" s="280"/>
      <c r="AP27" s="280"/>
      <c r="AQ27" s="280"/>
      <c r="AR27" s="43"/>
      <c r="AS27" s="43"/>
      <c r="AT27" s="72"/>
      <c r="AY27" s="4"/>
      <c r="AZ27" s="4"/>
      <c r="BA27" s="4"/>
      <c r="BB27" s="4"/>
      <c r="BC27" s="5"/>
    </row>
    <row r="28" spans="1:76" x14ac:dyDescent="0.2">
      <c r="Y28" s="82">
        <f t="shared" si="2"/>
        <v>0.45</v>
      </c>
      <c r="Z28" s="83" t="s">
        <v>6</v>
      </c>
      <c r="AA28" s="82">
        <v>0.5</v>
      </c>
      <c r="AB28" s="84">
        <v>19</v>
      </c>
      <c r="AC28" s="85">
        <f t="shared" si="0"/>
        <v>0.45</v>
      </c>
      <c r="AD28" s="23">
        <v>20</v>
      </c>
      <c r="AE28" s="85">
        <f t="shared" si="1"/>
        <v>0.45</v>
      </c>
      <c r="AF28" s="21">
        <v>34</v>
      </c>
      <c r="AG28" s="85">
        <v>1</v>
      </c>
      <c r="AH28" s="21">
        <v>60</v>
      </c>
      <c r="AI28" s="85">
        <v>2</v>
      </c>
      <c r="AJ28" s="22">
        <v>75</v>
      </c>
      <c r="AK28" s="85">
        <v>3</v>
      </c>
      <c r="AN28" s="77"/>
      <c r="AO28" s="280"/>
      <c r="AP28" s="280"/>
      <c r="AQ28" s="280"/>
      <c r="AR28" s="43"/>
      <c r="AS28" s="43"/>
      <c r="AT28" s="72"/>
    </row>
    <row r="29" spans="1:76" x14ac:dyDescent="0.2">
      <c r="B29" s="9"/>
      <c r="C29" s="9"/>
      <c r="D29" s="9"/>
      <c r="E29" s="9"/>
      <c r="F29" s="12"/>
      <c r="G29" s="9"/>
      <c r="H29" s="12"/>
      <c r="I29" s="12"/>
      <c r="J29" s="12"/>
      <c r="K29" s="12"/>
      <c r="L29" s="12"/>
      <c r="M29" s="9"/>
      <c r="N29" s="9"/>
      <c r="O29" s="9"/>
      <c r="P29" s="9"/>
      <c r="Q29" s="12"/>
      <c r="R29" s="9"/>
      <c r="S29" s="12"/>
      <c r="T29" s="12"/>
      <c r="U29" s="12"/>
      <c r="V29" s="12"/>
      <c r="Y29" s="82">
        <f t="shared" si="2"/>
        <v>0.5</v>
      </c>
      <c r="Z29" s="83" t="s">
        <v>6</v>
      </c>
      <c r="AA29" s="82">
        <v>0.55000000000000004</v>
      </c>
      <c r="AB29" s="84">
        <v>21</v>
      </c>
      <c r="AC29" s="85">
        <f t="shared" si="0"/>
        <v>0.5</v>
      </c>
      <c r="AD29" s="20">
        <v>22</v>
      </c>
      <c r="AE29" s="85">
        <f t="shared" si="1"/>
        <v>0.5</v>
      </c>
      <c r="AF29" s="21">
        <v>34</v>
      </c>
      <c r="AG29" s="85">
        <v>1</v>
      </c>
      <c r="AH29" s="21">
        <v>60</v>
      </c>
      <c r="AI29" s="85">
        <v>2</v>
      </c>
      <c r="AJ29" s="22">
        <v>75</v>
      </c>
      <c r="AK29" s="85">
        <v>3</v>
      </c>
      <c r="AN29" s="77"/>
      <c r="AO29" s="280"/>
      <c r="AP29" s="280"/>
      <c r="AQ29" s="280"/>
      <c r="AR29" s="43"/>
      <c r="AS29" s="43"/>
      <c r="AT29" s="72"/>
      <c r="AY29" s="4"/>
      <c r="AZ29" s="4"/>
      <c r="BA29" s="4"/>
      <c r="BB29" s="4"/>
      <c r="BC29" s="5"/>
    </row>
    <row r="30" spans="1:76" ht="12.75" customHeight="1" x14ac:dyDescent="0.2">
      <c r="A30" s="12"/>
      <c r="B30" s="65" t="s">
        <v>94</v>
      </c>
      <c r="C30" s="292" t="s">
        <v>95</v>
      </c>
      <c r="D30" s="293"/>
      <c r="E30" s="293"/>
      <c r="F30" s="287" t="s">
        <v>74</v>
      </c>
      <c r="G30" s="287"/>
      <c r="H30" s="287"/>
      <c r="I30" s="287"/>
      <c r="J30" s="287"/>
      <c r="K30" s="287"/>
      <c r="L30" s="67"/>
      <c r="M30" s="65" t="s">
        <v>94</v>
      </c>
      <c r="N30" s="292" t="s">
        <v>95</v>
      </c>
      <c r="O30" s="293"/>
      <c r="P30" s="293"/>
      <c r="Q30" s="287" t="s">
        <v>74</v>
      </c>
      <c r="R30" s="287"/>
      <c r="S30" s="287"/>
      <c r="T30" s="287"/>
      <c r="U30" s="287"/>
      <c r="V30" s="287"/>
      <c r="W30" s="67"/>
      <c r="X30" s="92"/>
      <c r="Y30" s="82">
        <f t="shared" si="2"/>
        <v>0.55000000000000004</v>
      </c>
      <c r="Z30" s="83" t="s">
        <v>6</v>
      </c>
      <c r="AA30" s="82">
        <v>0.6</v>
      </c>
      <c r="AB30" s="84">
        <v>22</v>
      </c>
      <c r="AC30" s="85">
        <f t="shared" si="0"/>
        <v>0.55000000000000004</v>
      </c>
      <c r="AD30" s="23">
        <v>24</v>
      </c>
      <c r="AE30" s="85">
        <f t="shared" si="1"/>
        <v>0.55000000000000004</v>
      </c>
      <c r="AF30" s="21">
        <v>34</v>
      </c>
      <c r="AG30" s="85">
        <v>1</v>
      </c>
      <c r="AH30" s="21">
        <v>60</v>
      </c>
      <c r="AI30" s="85">
        <v>2</v>
      </c>
      <c r="AJ30" s="22">
        <v>75</v>
      </c>
      <c r="AK30" s="85">
        <v>3</v>
      </c>
      <c r="AL30" s="72"/>
      <c r="AM30" s="72"/>
      <c r="AN30" s="77"/>
      <c r="AO30" s="280"/>
      <c r="AP30" s="280"/>
      <c r="AQ30" s="280"/>
      <c r="AR30" s="43"/>
      <c r="AS30" s="43"/>
      <c r="AT30" s="72"/>
      <c r="AU30" s="73"/>
      <c r="AV30" s="74"/>
      <c r="AW30" s="74"/>
      <c r="AX30" s="72"/>
      <c r="BR30" s="72"/>
      <c r="BS30" s="73"/>
      <c r="BT30" s="74"/>
      <c r="BU30" s="44"/>
      <c r="BV30" s="12"/>
      <c r="BW30" s="12"/>
      <c r="BX30" s="12"/>
    </row>
    <row r="31" spans="1:76" ht="12.75" customHeight="1" x14ac:dyDescent="0.2">
      <c r="A31" s="12"/>
      <c r="B31" s="201" t="s">
        <v>91</v>
      </c>
      <c r="C31" s="287"/>
      <c r="D31" s="287"/>
      <c r="E31" s="287"/>
      <c r="F31" s="287"/>
      <c r="G31" s="287"/>
      <c r="H31" s="287"/>
      <c r="I31" s="232" t="s">
        <v>93</v>
      </c>
      <c r="J31" s="287"/>
      <c r="K31" s="287"/>
      <c r="L31" s="12"/>
      <c r="M31" s="201" t="s">
        <v>91</v>
      </c>
      <c r="N31" s="287"/>
      <c r="O31" s="287"/>
      <c r="P31" s="287"/>
      <c r="Q31" s="287"/>
      <c r="R31" s="287"/>
      <c r="S31" s="287"/>
      <c r="T31" s="232" t="s">
        <v>93</v>
      </c>
      <c r="U31" s="287"/>
      <c r="V31" s="287"/>
      <c r="W31" s="12"/>
      <c r="X31" s="72"/>
      <c r="Y31" s="82">
        <f t="shared" si="2"/>
        <v>0.6</v>
      </c>
      <c r="Z31" s="83" t="s">
        <v>6</v>
      </c>
      <c r="AA31" s="82">
        <v>0.65</v>
      </c>
      <c r="AB31" s="84">
        <v>24</v>
      </c>
      <c r="AC31" s="85">
        <f t="shared" si="0"/>
        <v>0.6</v>
      </c>
      <c r="AD31" s="20">
        <v>26</v>
      </c>
      <c r="AE31" s="85">
        <f t="shared" si="1"/>
        <v>0.6</v>
      </c>
      <c r="AF31" s="21">
        <v>34</v>
      </c>
      <c r="AG31" s="85">
        <v>1</v>
      </c>
      <c r="AH31" s="21">
        <v>60</v>
      </c>
      <c r="AI31" s="85">
        <v>2</v>
      </c>
      <c r="AJ31" s="22">
        <v>75</v>
      </c>
      <c r="AK31" s="85">
        <v>3</v>
      </c>
      <c r="AL31" s="72"/>
      <c r="AM31" s="72"/>
      <c r="AN31" s="77"/>
      <c r="AO31" s="280"/>
      <c r="AP31" s="280"/>
      <c r="AQ31" s="280"/>
      <c r="AR31" s="43"/>
      <c r="AS31" s="43"/>
      <c r="AT31" s="72"/>
      <c r="AU31" s="73"/>
      <c r="AV31" s="73"/>
      <c r="AW31" s="73"/>
      <c r="AX31" s="72"/>
      <c r="AY31" s="72"/>
      <c r="AZ31" s="72"/>
      <c r="BA31" s="72"/>
      <c r="BB31" s="72"/>
      <c r="BC31" s="75"/>
      <c r="BD31" s="76"/>
      <c r="BE31" s="75"/>
      <c r="BF31" s="72"/>
      <c r="BG31" s="73"/>
      <c r="BH31" s="73"/>
      <c r="BI31" s="73"/>
      <c r="BJ31" s="72"/>
      <c r="BK31" s="72"/>
      <c r="BL31" s="72"/>
      <c r="BM31" s="72"/>
      <c r="BN31" s="72"/>
      <c r="BO31" s="75"/>
      <c r="BP31" s="76"/>
      <c r="BQ31" s="75"/>
      <c r="BR31" s="72"/>
      <c r="BS31" s="73"/>
      <c r="BT31" s="73"/>
      <c r="BU31" s="13"/>
      <c r="BV31" s="12"/>
      <c r="BW31" s="12"/>
      <c r="BX31" s="12"/>
    </row>
    <row r="32" spans="1:76" x14ac:dyDescent="0.2">
      <c r="A32" s="45"/>
      <c r="B32" s="201" t="s">
        <v>32</v>
      </c>
      <c r="C32" s="287"/>
      <c r="D32" s="287"/>
      <c r="E32" s="287"/>
      <c r="F32" s="287"/>
      <c r="G32" s="287"/>
      <c r="H32" s="287"/>
      <c r="I32" s="287"/>
      <c r="J32" s="287"/>
      <c r="K32" s="287"/>
      <c r="L32" s="12"/>
      <c r="M32" s="201" t="s">
        <v>32</v>
      </c>
      <c r="N32" s="287"/>
      <c r="O32" s="287"/>
      <c r="P32" s="287"/>
      <c r="Q32" s="287"/>
      <c r="R32" s="287"/>
      <c r="S32" s="287"/>
      <c r="T32" s="287"/>
      <c r="U32" s="287"/>
      <c r="V32" s="287"/>
      <c r="W32" s="12"/>
      <c r="X32" s="72"/>
      <c r="Y32" s="82">
        <f t="shared" si="2"/>
        <v>0.65</v>
      </c>
      <c r="Z32" s="83" t="s">
        <v>6</v>
      </c>
      <c r="AA32" s="82">
        <v>0.7</v>
      </c>
      <c r="AB32" s="84">
        <v>25</v>
      </c>
      <c r="AC32" s="85">
        <f t="shared" si="0"/>
        <v>0.65</v>
      </c>
      <c r="AD32" s="23">
        <v>28</v>
      </c>
      <c r="AE32" s="85">
        <f t="shared" si="1"/>
        <v>0.65</v>
      </c>
      <c r="AF32" s="21">
        <v>34</v>
      </c>
      <c r="AG32" s="85">
        <v>1</v>
      </c>
      <c r="AH32" s="21">
        <v>60</v>
      </c>
      <c r="AI32" s="85">
        <v>2</v>
      </c>
      <c r="AJ32" s="22">
        <v>75</v>
      </c>
      <c r="AK32" s="85">
        <v>3</v>
      </c>
      <c r="AL32" s="78"/>
      <c r="AM32" s="78"/>
      <c r="AN32" s="77"/>
      <c r="AO32" s="280"/>
      <c r="AP32" s="280"/>
      <c r="AQ32" s="280"/>
      <c r="AR32" s="43"/>
      <c r="AS32" s="43"/>
      <c r="AT32" s="72"/>
      <c r="AU32" s="77"/>
      <c r="AV32" s="77"/>
      <c r="AW32" s="77"/>
      <c r="AX32" s="78"/>
      <c r="AY32" s="78"/>
      <c r="AZ32" s="77"/>
      <c r="BA32" s="73"/>
      <c r="BB32" s="77"/>
      <c r="BC32" s="79"/>
      <c r="BD32" s="79"/>
      <c r="BE32" s="72"/>
      <c r="BF32" s="72"/>
      <c r="BG32" s="77"/>
      <c r="BH32" s="77"/>
      <c r="BI32" s="77"/>
      <c r="BJ32" s="78"/>
      <c r="BK32" s="78"/>
      <c r="BL32" s="77"/>
      <c r="BM32" s="73"/>
      <c r="BN32" s="77"/>
      <c r="BO32" s="79"/>
      <c r="BP32" s="79"/>
      <c r="BQ32" s="72"/>
      <c r="BR32" s="72"/>
      <c r="BS32" s="77"/>
      <c r="BT32" s="77"/>
      <c r="BU32" s="46"/>
      <c r="BV32" s="50"/>
      <c r="BW32" s="50"/>
      <c r="BX32" s="46"/>
    </row>
    <row r="33" spans="1:76" x14ac:dyDescent="0.2">
      <c r="A33" s="45"/>
      <c r="B33" s="201" t="s">
        <v>77</v>
      </c>
      <c r="C33" s="287"/>
      <c r="D33" s="287"/>
      <c r="E33" s="287"/>
      <c r="F33" s="287"/>
      <c r="G33" s="287"/>
      <c r="H33" s="287"/>
      <c r="I33" s="287"/>
      <c r="J33" s="287"/>
      <c r="K33" s="287"/>
      <c r="L33" s="12"/>
      <c r="M33" s="201" t="s">
        <v>77</v>
      </c>
      <c r="N33" s="287"/>
      <c r="O33" s="287"/>
      <c r="P33" s="287"/>
      <c r="Q33" s="287"/>
      <c r="R33" s="287"/>
      <c r="S33" s="287"/>
      <c r="T33" s="287"/>
      <c r="U33" s="287"/>
      <c r="V33" s="287"/>
      <c r="W33" s="12"/>
      <c r="X33" s="72"/>
      <c r="Y33" s="82">
        <f t="shared" si="2"/>
        <v>0.7</v>
      </c>
      <c r="Z33" s="83" t="s">
        <v>6</v>
      </c>
      <c r="AA33" s="82">
        <v>0.75</v>
      </c>
      <c r="AB33" s="84">
        <v>27</v>
      </c>
      <c r="AC33" s="85">
        <f t="shared" si="0"/>
        <v>0.7</v>
      </c>
      <c r="AD33" s="20">
        <v>30</v>
      </c>
      <c r="AE33" s="85">
        <f t="shared" si="1"/>
        <v>0.7</v>
      </c>
      <c r="AF33" s="21">
        <v>34</v>
      </c>
      <c r="AG33" s="85">
        <v>1</v>
      </c>
      <c r="AH33" s="21">
        <v>60</v>
      </c>
      <c r="AI33" s="85">
        <v>2</v>
      </c>
      <c r="AJ33" s="22">
        <v>75</v>
      </c>
      <c r="AK33" s="85">
        <v>3</v>
      </c>
      <c r="AL33" s="78"/>
      <c r="AM33" s="78"/>
      <c r="AN33" s="77"/>
      <c r="AO33" s="280"/>
      <c r="AP33" s="280"/>
      <c r="AQ33" s="280"/>
      <c r="AR33" s="43"/>
      <c r="AS33" s="43"/>
      <c r="AT33" s="72"/>
      <c r="AU33" s="77"/>
      <c r="AV33" s="77"/>
      <c r="AW33" s="77"/>
      <c r="AX33" s="78"/>
      <c r="AY33" s="78"/>
      <c r="AZ33" s="77"/>
      <c r="BA33" s="73"/>
      <c r="BB33" s="77"/>
      <c r="BC33" s="79"/>
      <c r="BD33" s="79"/>
      <c r="BE33" s="72"/>
      <c r="BF33" s="72"/>
      <c r="BG33" s="77"/>
      <c r="BH33" s="77"/>
      <c r="BI33" s="77"/>
      <c r="BJ33" s="78"/>
      <c r="BK33" s="78"/>
      <c r="BL33" s="77"/>
      <c r="BM33" s="73"/>
      <c r="BN33" s="77"/>
      <c r="BO33" s="79"/>
      <c r="BP33" s="79"/>
      <c r="BQ33" s="72"/>
      <c r="BR33" s="72"/>
      <c r="BS33" s="77"/>
      <c r="BT33" s="77"/>
      <c r="BU33" s="46"/>
      <c r="BV33" s="50"/>
      <c r="BW33" s="50"/>
      <c r="BX33" s="46"/>
    </row>
    <row r="34" spans="1:76" x14ac:dyDescent="0.2">
      <c r="A34" s="45"/>
      <c r="B34" s="201" t="s">
        <v>92</v>
      </c>
      <c r="C34" s="287"/>
      <c r="D34" s="287"/>
      <c r="E34" s="287"/>
      <c r="F34" s="287"/>
      <c r="G34" s="287"/>
      <c r="H34" s="287"/>
      <c r="I34" s="287"/>
      <c r="J34" s="287"/>
      <c r="K34" s="287"/>
      <c r="L34" s="12"/>
      <c r="M34" s="201" t="s">
        <v>92</v>
      </c>
      <c r="N34" s="287"/>
      <c r="O34" s="287"/>
      <c r="P34" s="287"/>
      <c r="Q34" s="287"/>
      <c r="R34" s="287"/>
      <c r="S34" s="287"/>
      <c r="T34" s="287"/>
      <c r="U34" s="287"/>
      <c r="V34" s="287"/>
      <c r="W34" s="12"/>
      <c r="X34" s="72"/>
      <c r="Y34" s="82">
        <f t="shared" si="2"/>
        <v>0.75</v>
      </c>
      <c r="Z34" s="83" t="s">
        <v>6</v>
      </c>
      <c r="AA34" s="82">
        <v>0.8</v>
      </c>
      <c r="AB34" s="84">
        <v>28</v>
      </c>
      <c r="AC34" s="85">
        <f t="shared" si="0"/>
        <v>0.75</v>
      </c>
      <c r="AD34" s="23">
        <v>32</v>
      </c>
      <c r="AE34" s="85">
        <f t="shared" si="1"/>
        <v>0.75</v>
      </c>
      <c r="AF34" s="21">
        <v>34</v>
      </c>
      <c r="AG34" s="85">
        <v>1</v>
      </c>
      <c r="AH34" s="21">
        <v>60</v>
      </c>
      <c r="AI34" s="85">
        <v>2</v>
      </c>
      <c r="AJ34" s="22">
        <v>75</v>
      </c>
      <c r="AK34" s="85">
        <v>3</v>
      </c>
      <c r="AL34" s="78"/>
      <c r="AM34" s="78"/>
      <c r="AN34" s="77"/>
      <c r="AO34" s="280"/>
      <c r="AP34" s="280"/>
      <c r="AQ34" s="280"/>
      <c r="AR34" s="43"/>
      <c r="AS34" s="43"/>
      <c r="AT34" s="72"/>
      <c r="AU34" s="77"/>
      <c r="AV34" s="77"/>
      <c r="AW34" s="77"/>
      <c r="AX34" s="78"/>
      <c r="AY34" s="78"/>
      <c r="AZ34" s="77"/>
      <c r="BA34" s="73"/>
      <c r="BB34" s="77"/>
      <c r="BC34" s="79"/>
      <c r="BD34" s="79"/>
      <c r="BE34" s="72"/>
      <c r="BF34" s="72"/>
      <c r="BG34" s="77"/>
      <c r="BH34" s="77"/>
      <c r="BI34" s="77"/>
      <c r="BJ34" s="78"/>
      <c r="BK34" s="78"/>
      <c r="BL34" s="77"/>
      <c r="BM34" s="73"/>
      <c r="BN34" s="77"/>
      <c r="BO34" s="79"/>
      <c r="BP34" s="79"/>
      <c r="BQ34" s="72"/>
      <c r="BR34" s="72"/>
      <c r="BS34" s="77"/>
      <c r="BT34" s="77"/>
      <c r="BU34" s="46"/>
      <c r="BV34" s="50"/>
      <c r="BW34" s="50"/>
      <c r="BX34" s="46"/>
    </row>
    <row r="35" spans="1:76" ht="12.75" customHeight="1" x14ac:dyDescent="0.2">
      <c r="A35" s="45"/>
      <c r="B35" s="201" t="s">
        <v>84</v>
      </c>
      <c r="C35" s="63" t="s">
        <v>89</v>
      </c>
      <c r="D35" s="53" t="s">
        <v>98</v>
      </c>
      <c r="E35" s="54" t="s">
        <v>58</v>
      </c>
      <c r="F35" s="53" t="s">
        <v>43</v>
      </c>
      <c r="G35" s="55"/>
      <c r="H35" s="288" t="s">
        <v>96</v>
      </c>
      <c r="I35" s="202" t="s">
        <v>5</v>
      </c>
      <c r="J35" s="202" t="s">
        <v>43</v>
      </c>
      <c r="K35" s="290" t="s">
        <v>97</v>
      </c>
      <c r="L35" s="68"/>
      <c r="M35" s="201" t="s">
        <v>84</v>
      </c>
      <c r="N35" s="63" t="s">
        <v>89</v>
      </c>
      <c r="O35" s="53" t="s">
        <v>98</v>
      </c>
      <c r="P35" s="54" t="s">
        <v>58</v>
      </c>
      <c r="Q35" s="53" t="s">
        <v>43</v>
      </c>
      <c r="R35" s="55"/>
      <c r="S35" s="288" t="s">
        <v>96</v>
      </c>
      <c r="T35" s="202" t="s">
        <v>5</v>
      </c>
      <c r="U35" s="202" t="s">
        <v>43</v>
      </c>
      <c r="V35" s="290" t="s">
        <v>97</v>
      </c>
      <c r="W35" s="68"/>
      <c r="X35" s="94"/>
      <c r="Y35" s="82">
        <f t="shared" si="2"/>
        <v>0.8</v>
      </c>
      <c r="Z35" s="83" t="s">
        <v>6</v>
      </c>
      <c r="AA35" s="82">
        <v>0.85</v>
      </c>
      <c r="AB35" s="84">
        <v>29</v>
      </c>
      <c r="AC35" s="85">
        <f t="shared" si="0"/>
        <v>0.8</v>
      </c>
      <c r="AD35" s="20">
        <v>34</v>
      </c>
      <c r="AE35" s="85">
        <f t="shared" si="1"/>
        <v>0.8</v>
      </c>
      <c r="AF35" s="21">
        <v>34</v>
      </c>
      <c r="AG35" s="85">
        <v>1</v>
      </c>
      <c r="AH35" s="21">
        <v>60</v>
      </c>
      <c r="AI35" s="85">
        <v>2</v>
      </c>
      <c r="AJ35" s="22">
        <v>75</v>
      </c>
      <c r="AK35" s="85">
        <v>3</v>
      </c>
      <c r="AL35" s="78"/>
      <c r="AM35" s="78"/>
      <c r="AN35" s="77"/>
      <c r="AO35" s="280"/>
      <c r="AP35" s="280"/>
      <c r="AQ35" s="280"/>
      <c r="AR35" s="43"/>
      <c r="AS35" s="43"/>
      <c r="AT35" s="72"/>
      <c r="AU35" s="77"/>
      <c r="AV35" s="77"/>
      <c r="AW35" s="77"/>
      <c r="AX35" s="78"/>
      <c r="AY35" s="78"/>
      <c r="AZ35" s="77"/>
      <c r="BA35" s="73"/>
      <c r="BB35" s="77"/>
      <c r="BC35" s="79"/>
      <c r="BD35" s="79"/>
      <c r="BE35" s="72"/>
      <c r="BF35" s="72"/>
      <c r="BG35" s="77"/>
      <c r="BH35" s="77"/>
      <c r="BI35" s="77"/>
      <c r="BJ35" s="78"/>
      <c r="BK35" s="78"/>
      <c r="BL35" s="77"/>
      <c r="BM35" s="73"/>
      <c r="BN35" s="77"/>
      <c r="BO35" s="79"/>
      <c r="BP35" s="79"/>
      <c r="BQ35" s="72"/>
      <c r="BR35" s="72"/>
      <c r="BS35" s="77"/>
      <c r="BT35" s="77"/>
      <c r="BU35" s="46"/>
      <c r="BV35" s="50"/>
      <c r="BW35" s="50"/>
      <c r="BX35" s="46"/>
    </row>
    <row r="36" spans="1:76" x14ac:dyDescent="0.2">
      <c r="A36" s="45"/>
      <c r="B36" s="200"/>
      <c r="C36" s="231" t="s">
        <v>17</v>
      </c>
      <c r="D36" s="57" t="s">
        <v>63</v>
      </c>
      <c r="E36" s="58" t="s">
        <v>18</v>
      </c>
      <c r="F36" s="59" t="s">
        <v>63</v>
      </c>
      <c r="G36" s="60" t="s">
        <v>21</v>
      </c>
      <c r="H36" s="289"/>
      <c r="I36" s="203" t="s">
        <v>46</v>
      </c>
      <c r="J36" s="203" t="s">
        <v>46</v>
      </c>
      <c r="K36" s="291"/>
      <c r="L36" s="68"/>
      <c r="M36" s="234"/>
      <c r="N36" s="231" t="s">
        <v>17</v>
      </c>
      <c r="O36" s="57" t="s">
        <v>63</v>
      </c>
      <c r="P36" s="58" t="s">
        <v>18</v>
      </c>
      <c r="Q36" s="59" t="s">
        <v>63</v>
      </c>
      <c r="R36" s="60" t="s">
        <v>21</v>
      </c>
      <c r="S36" s="289"/>
      <c r="T36" s="203" t="s">
        <v>46</v>
      </c>
      <c r="U36" s="203" t="s">
        <v>46</v>
      </c>
      <c r="V36" s="291"/>
      <c r="W36" s="68"/>
      <c r="X36" s="94"/>
      <c r="Y36" s="82">
        <f t="shared" si="2"/>
        <v>0.85</v>
      </c>
      <c r="Z36" s="83" t="s">
        <v>6</v>
      </c>
      <c r="AA36" s="82">
        <v>0.9</v>
      </c>
      <c r="AB36" s="84">
        <v>30</v>
      </c>
      <c r="AC36" s="85">
        <f t="shared" si="0"/>
        <v>0.85</v>
      </c>
      <c r="AD36" s="23">
        <v>35</v>
      </c>
      <c r="AE36" s="85">
        <f t="shared" si="1"/>
        <v>0.85</v>
      </c>
      <c r="AF36" s="21">
        <v>34</v>
      </c>
      <c r="AG36" s="85">
        <v>1</v>
      </c>
      <c r="AH36" s="21">
        <v>60</v>
      </c>
      <c r="AI36" s="85">
        <v>2</v>
      </c>
      <c r="AJ36" s="22">
        <v>75</v>
      </c>
      <c r="AK36" s="85">
        <v>3</v>
      </c>
      <c r="AL36" s="78"/>
      <c r="AM36" s="78"/>
      <c r="AN36" s="77"/>
      <c r="AO36" s="280"/>
      <c r="AP36" s="280"/>
      <c r="AQ36" s="280"/>
      <c r="AR36" s="43"/>
      <c r="AS36" s="43"/>
      <c r="AT36" s="72"/>
      <c r="AU36" s="77"/>
      <c r="AV36" s="77"/>
      <c r="AW36" s="77"/>
      <c r="AX36" s="78"/>
      <c r="AY36" s="78"/>
      <c r="AZ36" s="77"/>
      <c r="BA36" s="73"/>
      <c r="BB36" s="77"/>
      <c r="BC36" s="79"/>
      <c r="BD36" s="79"/>
      <c r="BE36" s="72"/>
      <c r="BF36" s="72"/>
      <c r="BG36" s="77"/>
      <c r="BH36" s="77"/>
      <c r="BI36" s="77"/>
      <c r="BJ36" s="78"/>
      <c r="BK36" s="78"/>
      <c r="BL36" s="77"/>
      <c r="BM36" s="73"/>
      <c r="BN36" s="77"/>
      <c r="BO36" s="79"/>
      <c r="BP36" s="79"/>
      <c r="BQ36" s="72"/>
      <c r="BR36" s="72"/>
      <c r="BS36" s="77"/>
      <c r="BT36" s="77"/>
      <c r="BU36" s="46"/>
      <c r="BV36" s="50"/>
      <c r="BW36" s="50"/>
      <c r="BX36" s="46"/>
    </row>
    <row r="37" spans="1:76" x14ac:dyDescent="0.2">
      <c r="A37" s="45"/>
      <c r="B37" s="281" t="s">
        <v>83</v>
      </c>
      <c r="C37" s="281"/>
      <c r="D37" s="281"/>
      <c r="E37" s="281"/>
      <c r="F37" s="17">
        <f>IF(LEFT(C36,1)="N",0,4*D39)</f>
        <v>0</v>
      </c>
      <c r="G37" s="17">
        <f>IF(LEFT(C36,1)="N",0,ROUNDDOWN(F37/VLOOKUP(B36,$Y$23:$AK$73,5),0))</f>
        <v>0</v>
      </c>
      <c r="H37" s="19" t="str">
        <f>IF(G37&gt;0,ROUNDDOWN(F37/G37,2),"-")</f>
        <v>-</v>
      </c>
      <c r="I37" s="11"/>
      <c r="J37" s="11"/>
      <c r="K37" s="52"/>
      <c r="L37" s="204"/>
      <c r="M37" s="281" t="s">
        <v>83</v>
      </c>
      <c r="N37" s="281"/>
      <c r="O37" s="281"/>
      <c r="P37" s="281"/>
      <c r="Q37" s="17">
        <f>IF(LEFT(N36,1)="N",0,4*O39)</f>
        <v>0</v>
      </c>
      <c r="R37" s="17">
        <f>IF(LEFT(N36,1)="N",0,ROUNDDOWN(Q37/VLOOKUP(M36,$Y$23:$AK$73,5),0))</f>
        <v>0</v>
      </c>
      <c r="S37" s="19" t="str">
        <f>IF(R37&gt;0,ROUNDDOWN(Q37/R37,2),"-")</f>
        <v>-</v>
      </c>
      <c r="T37" s="11"/>
      <c r="U37" s="11"/>
      <c r="V37" s="52"/>
      <c r="W37" s="69"/>
      <c r="X37" s="95"/>
      <c r="Y37" s="82">
        <f t="shared" si="2"/>
        <v>0.9</v>
      </c>
      <c r="Z37" s="83" t="s">
        <v>6</v>
      </c>
      <c r="AA37" s="82">
        <v>0.95</v>
      </c>
      <c r="AB37" s="84">
        <v>31</v>
      </c>
      <c r="AC37" s="85">
        <f t="shared" si="0"/>
        <v>0.9</v>
      </c>
      <c r="AD37" s="20">
        <v>37</v>
      </c>
      <c r="AE37" s="85">
        <f t="shared" si="1"/>
        <v>0.9</v>
      </c>
      <c r="AF37" s="21">
        <v>34</v>
      </c>
      <c r="AG37" s="85">
        <v>1</v>
      </c>
      <c r="AH37" s="21">
        <v>60</v>
      </c>
      <c r="AI37" s="85">
        <v>2</v>
      </c>
      <c r="AJ37" s="22">
        <v>75</v>
      </c>
      <c r="AK37" s="85">
        <v>3</v>
      </c>
      <c r="AL37" s="78"/>
      <c r="AM37" s="78"/>
      <c r="AN37" s="77"/>
      <c r="AO37" s="280"/>
      <c r="AP37" s="280"/>
      <c r="AQ37" s="280"/>
      <c r="AR37" s="43"/>
      <c r="AS37" s="43"/>
      <c r="AT37" s="72"/>
      <c r="AU37" s="77"/>
      <c r="AV37" s="77"/>
      <c r="AW37" s="77"/>
      <c r="AX37" s="78"/>
      <c r="AY37" s="78"/>
      <c r="AZ37" s="77"/>
      <c r="BA37" s="73"/>
      <c r="BB37" s="77"/>
      <c r="BC37" s="79"/>
      <c r="BD37" s="79"/>
      <c r="BE37" s="72"/>
      <c r="BF37" s="72"/>
      <c r="BG37" s="77"/>
      <c r="BH37" s="77"/>
      <c r="BI37" s="77"/>
      <c r="BJ37" s="78"/>
      <c r="BK37" s="78"/>
      <c r="BL37" s="77"/>
      <c r="BM37" s="73"/>
      <c r="BN37" s="77"/>
      <c r="BO37" s="79"/>
      <c r="BP37" s="79"/>
      <c r="BQ37" s="72"/>
      <c r="BR37" s="72"/>
      <c r="BS37" s="77"/>
      <c r="BT37" s="77"/>
      <c r="BU37" s="46"/>
      <c r="BV37" s="50"/>
      <c r="BW37" s="50"/>
      <c r="BX37" s="46"/>
    </row>
    <row r="38" spans="1:76" x14ac:dyDescent="0.2">
      <c r="A38" s="45"/>
      <c r="B38" s="2"/>
      <c r="D38" s="2"/>
      <c r="E38" s="2"/>
      <c r="G38" s="2"/>
      <c r="H38" s="11"/>
      <c r="I38" s="11"/>
      <c r="J38" s="11"/>
      <c r="K38" s="52"/>
      <c r="L38" s="204"/>
      <c r="M38" s="2"/>
      <c r="O38" s="2"/>
      <c r="P38" s="2"/>
      <c r="R38" s="2"/>
      <c r="S38" s="11"/>
      <c r="T38" s="11"/>
      <c r="U38" s="11"/>
      <c r="V38" s="52"/>
      <c r="W38" s="69"/>
      <c r="X38" s="95"/>
      <c r="Y38" s="82">
        <f t="shared" si="2"/>
        <v>0.95</v>
      </c>
      <c r="Z38" s="83" t="s">
        <v>6</v>
      </c>
      <c r="AA38" s="82">
        <v>1</v>
      </c>
      <c r="AB38" s="84">
        <v>33</v>
      </c>
      <c r="AC38" s="85">
        <f t="shared" si="0"/>
        <v>0.95</v>
      </c>
      <c r="AD38" s="23">
        <v>39</v>
      </c>
      <c r="AE38" s="85">
        <f t="shared" si="1"/>
        <v>0.95</v>
      </c>
      <c r="AF38" s="24">
        <v>34</v>
      </c>
      <c r="AG38" s="85">
        <v>1</v>
      </c>
      <c r="AH38" s="21">
        <v>60</v>
      </c>
      <c r="AI38" s="85">
        <v>2</v>
      </c>
      <c r="AJ38" s="22">
        <v>75</v>
      </c>
      <c r="AK38" s="85">
        <v>3</v>
      </c>
      <c r="AL38" s="78"/>
      <c r="AM38" s="78"/>
      <c r="AN38" s="77"/>
      <c r="AO38" s="280"/>
      <c r="AP38" s="280"/>
      <c r="AQ38" s="280"/>
      <c r="AR38" s="43"/>
      <c r="AS38" s="43"/>
      <c r="AT38" s="72"/>
      <c r="AU38" s="77"/>
      <c r="AV38" s="77"/>
      <c r="AW38" s="77"/>
      <c r="AX38" s="78"/>
      <c r="AY38" s="78"/>
      <c r="AZ38" s="77"/>
      <c r="BA38" s="73"/>
      <c r="BB38" s="77"/>
      <c r="BC38" s="79"/>
      <c r="BD38" s="79"/>
      <c r="BE38" s="72"/>
      <c r="BF38" s="72"/>
      <c r="BG38" s="77"/>
      <c r="BH38" s="77"/>
      <c r="BI38" s="77"/>
      <c r="BJ38" s="78"/>
      <c r="BK38" s="78"/>
      <c r="BL38" s="77"/>
      <c r="BM38" s="73"/>
      <c r="BN38" s="77"/>
      <c r="BO38" s="79"/>
      <c r="BP38" s="79"/>
      <c r="BQ38" s="72"/>
      <c r="BR38" s="72"/>
      <c r="BS38" s="77"/>
      <c r="BT38" s="77"/>
      <c r="BU38" s="46"/>
      <c r="BV38" s="50"/>
      <c r="BW38" s="50"/>
      <c r="BX38" s="46"/>
    </row>
    <row r="39" spans="1:76" x14ac:dyDescent="0.2">
      <c r="A39" s="45"/>
      <c r="B39" s="64" t="s">
        <v>85</v>
      </c>
      <c r="C39" s="16">
        <f>B36</f>
        <v>0</v>
      </c>
      <c r="D39" s="15">
        <f>VLOOKUP(C39,$Y$23:$AK$73,VLOOKUP(F30,$AO$20:$AS$22,4,FALSE),TRUE)</f>
        <v>14</v>
      </c>
      <c r="E39" s="199"/>
      <c r="F39" s="200"/>
      <c r="G39" s="200"/>
      <c r="H39" s="14" t="str">
        <f>IF(G39&gt;0,ROUNDDOWN(F39/G39,2),"-")</f>
        <v>-</v>
      </c>
      <c r="I39" s="14">
        <f>IF(E39&gt;0,F39/(E39*D39)%,0)</f>
        <v>0</v>
      </c>
      <c r="J39" s="14">
        <f>IF(G39&gt;0,(F39/G39)/VLOOKUP(C39,$Y$23:$AK$73,3,TRUE)%,0)</f>
        <v>0</v>
      </c>
      <c r="K39" s="18"/>
      <c r="L39" s="205"/>
      <c r="M39" s="64" t="s">
        <v>85</v>
      </c>
      <c r="N39" s="16">
        <f>M36</f>
        <v>0</v>
      </c>
      <c r="O39" s="15">
        <f>VLOOKUP(N39,$Y$23:$AK$73,VLOOKUP(Q30,$AO$20:$AS$22,4,FALSE),TRUE)</f>
        <v>14</v>
      </c>
      <c r="P39" s="199"/>
      <c r="Q39" s="200"/>
      <c r="R39" s="200"/>
      <c r="S39" s="14" t="str">
        <f>IF(R39&gt;0,ROUNDDOWN(Q39/R39,2),"-")</f>
        <v>-</v>
      </c>
      <c r="T39" s="14">
        <f>IF(P39&gt;0,Q39/(P39*O39)%,0)</f>
        <v>0</v>
      </c>
      <c r="U39" s="14">
        <f>IF(R39&gt;0,(Q39/R39)/VLOOKUP(N39,$Y$23:$AK$73,3,TRUE)%,0)</f>
        <v>0</v>
      </c>
      <c r="V39" s="18"/>
      <c r="W39" s="70"/>
      <c r="X39" s="96"/>
      <c r="Y39" s="82">
        <f t="shared" si="2"/>
        <v>1</v>
      </c>
      <c r="Z39" s="83" t="s">
        <v>6</v>
      </c>
      <c r="AA39" s="82">
        <v>1.1000000000000001</v>
      </c>
      <c r="AB39" s="84">
        <v>35</v>
      </c>
      <c r="AC39" s="85">
        <f t="shared" si="0"/>
        <v>1</v>
      </c>
      <c r="AD39" s="20">
        <v>42</v>
      </c>
      <c r="AE39" s="85">
        <f t="shared" si="1"/>
        <v>1</v>
      </c>
      <c r="AF39" s="25">
        <v>34</v>
      </c>
      <c r="AG39" s="85">
        <f t="shared" ref="AG39:AG62" si="3">Y39</f>
        <v>1</v>
      </c>
      <c r="AH39" s="21">
        <v>60</v>
      </c>
      <c r="AI39" s="85">
        <v>2</v>
      </c>
      <c r="AJ39" s="22">
        <v>75</v>
      </c>
      <c r="AK39" s="85">
        <v>3</v>
      </c>
      <c r="AL39" s="78"/>
      <c r="AM39" s="78"/>
      <c r="AN39" s="77"/>
      <c r="AO39" s="280"/>
      <c r="AP39" s="280"/>
      <c r="AQ39" s="280"/>
      <c r="AR39" s="43"/>
      <c r="AS39" s="43"/>
      <c r="AT39" s="72"/>
      <c r="AU39" s="77"/>
      <c r="AV39" s="77"/>
      <c r="AW39" s="77"/>
      <c r="AX39" s="78"/>
      <c r="AY39" s="78"/>
      <c r="AZ39" s="77"/>
      <c r="BA39" s="73"/>
      <c r="BB39" s="77"/>
      <c r="BC39" s="79"/>
      <c r="BD39" s="79"/>
      <c r="BE39" s="72"/>
      <c r="BF39" s="72"/>
      <c r="BG39" s="77"/>
      <c r="BH39" s="77"/>
      <c r="BI39" s="77"/>
      <c r="BJ39" s="78"/>
      <c r="BK39" s="78"/>
      <c r="BL39" s="77"/>
      <c r="BM39" s="73"/>
      <c r="BN39" s="77"/>
      <c r="BO39" s="79"/>
      <c r="BP39" s="79"/>
      <c r="BQ39" s="72"/>
      <c r="BR39" s="72"/>
      <c r="BS39" s="77"/>
      <c r="BT39" s="77"/>
      <c r="BU39" s="46"/>
      <c r="BV39" s="50"/>
      <c r="BW39" s="50"/>
      <c r="BX39" s="46"/>
    </row>
    <row r="40" spans="1:76" ht="12.75" customHeight="1" x14ac:dyDescent="0.2">
      <c r="A40" s="45"/>
      <c r="F40" s="1"/>
      <c r="H40" s="1"/>
      <c r="I40" s="1"/>
      <c r="J40" s="1"/>
      <c r="K40" s="18"/>
      <c r="L40" s="205"/>
      <c r="Q40" s="1"/>
      <c r="S40" s="1"/>
      <c r="T40" s="1"/>
      <c r="U40" s="1"/>
      <c r="V40" s="18"/>
      <c r="W40" s="70"/>
      <c r="X40" s="96"/>
      <c r="Y40" s="82">
        <f t="shared" si="2"/>
        <v>1.1000000000000001</v>
      </c>
      <c r="Z40" s="83" t="s">
        <v>6</v>
      </c>
      <c r="AA40" s="82">
        <v>1.2</v>
      </c>
      <c r="AB40" s="84">
        <v>38</v>
      </c>
      <c r="AC40" s="85">
        <f t="shared" si="0"/>
        <v>1.1000000000000001</v>
      </c>
      <c r="AD40" s="23">
        <v>45</v>
      </c>
      <c r="AE40" s="85">
        <f t="shared" si="1"/>
        <v>1.1000000000000001</v>
      </c>
      <c r="AF40" s="23">
        <v>37</v>
      </c>
      <c r="AG40" s="85">
        <f t="shared" si="3"/>
        <v>1.1000000000000001</v>
      </c>
      <c r="AH40" s="21">
        <v>60</v>
      </c>
      <c r="AI40" s="85">
        <v>2</v>
      </c>
      <c r="AJ40" s="22">
        <v>75</v>
      </c>
      <c r="AK40" s="85">
        <v>3</v>
      </c>
      <c r="AL40" s="78"/>
      <c r="AM40" s="78"/>
      <c r="AN40" s="77"/>
      <c r="AO40" s="280"/>
      <c r="AP40" s="280"/>
      <c r="AQ40" s="280"/>
      <c r="AR40" s="43"/>
      <c r="AS40" s="43"/>
      <c r="AT40" s="72"/>
      <c r="AU40" s="77"/>
      <c r="AV40" s="77"/>
      <c r="AW40" s="77"/>
      <c r="AX40" s="78"/>
      <c r="AY40" s="78"/>
      <c r="AZ40" s="77"/>
      <c r="BA40" s="73"/>
      <c r="BB40" s="77"/>
      <c r="BC40" s="79"/>
      <c r="BD40" s="79"/>
      <c r="BE40" s="72"/>
      <c r="BF40" s="72"/>
      <c r="BG40" s="77"/>
      <c r="BH40" s="77"/>
      <c r="BI40" s="77"/>
      <c r="BJ40" s="78"/>
      <c r="BK40" s="78"/>
      <c r="BL40" s="77"/>
      <c r="BM40" s="73"/>
      <c r="BN40" s="77"/>
      <c r="BO40" s="79"/>
      <c r="BP40" s="79"/>
      <c r="BQ40" s="72"/>
      <c r="BR40" s="72"/>
      <c r="BS40" s="77"/>
      <c r="BT40" s="77"/>
      <c r="BU40" s="46"/>
      <c r="BV40" s="50"/>
      <c r="BW40" s="50"/>
      <c r="BX40" s="46"/>
    </row>
    <row r="41" spans="1:76" x14ac:dyDescent="0.2">
      <c r="A41" s="45"/>
      <c r="B41" s="286" t="s">
        <v>80</v>
      </c>
      <c r="C41" s="286"/>
      <c r="D41" s="286"/>
      <c r="E41" s="286"/>
      <c r="F41" s="17">
        <f>F37+F39</f>
        <v>0</v>
      </c>
      <c r="G41" s="17">
        <f>G37+G39</f>
        <v>0</v>
      </c>
      <c r="H41" s="14" t="str">
        <f>IF(G41&gt;0,ROUNDDOWN(F41/G41,2),"-")</f>
        <v>-</v>
      </c>
      <c r="I41" s="11"/>
      <c r="J41" s="11"/>
      <c r="K41" s="52"/>
      <c r="L41" s="204"/>
      <c r="M41" s="286" t="s">
        <v>80</v>
      </c>
      <c r="N41" s="286"/>
      <c r="O41" s="286"/>
      <c r="P41" s="286"/>
      <c r="Q41" s="17">
        <f>Q37+Q39</f>
        <v>0</v>
      </c>
      <c r="R41" s="17">
        <f>R37+R39</f>
        <v>0</v>
      </c>
      <c r="S41" s="14" t="str">
        <f>IF(R41&gt;0,ROUNDDOWN(Q41/R41,2),"-")</f>
        <v>-</v>
      </c>
      <c r="T41" s="11"/>
      <c r="U41" s="11"/>
      <c r="V41" s="52"/>
      <c r="W41" s="69"/>
      <c r="X41" s="95"/>
      <c r="Y41" s="82">
        <f t="shared" si="2"/>
        <v>1.2</v>
      </c>
      <c r="Z41" s="83" t="s">
        <v>6</v>
      </c>
      <c r="AA41" s="82">
        <v>1.3</v>
      </c>
      <c r="AB41" s="84">
        <v>41</v>
      </c>
      <c r="AC41" s="85">
        <f t="shared" si="0"/>
        <v>1.2</v>
      </c>
      <c r="AD41" s="20">
        <v>49</v>
      </c>
      <c r="AE41" s="85">
        <f t="shared" si="1"/>
        <v>1.2</v>
      </c>
      <c r="AF41" s="25">
        <v>40</v>
      </c>
      <c r="AG41" s="85">
        <f t="shared" si="3"/>
        <v>1.2</v>
      </c>
      <c r="AH41" s="21">
        <v>60</v>
      </c>
      <c r="AI41" s="85">
        <v>2</v>
      </c>
      <c r="AJ41" s="22">
        <v>75</v>
      </c>
      <c r="AK41" s="85">
        <v>3</v>
      </c>
      <c r="AL41" s="78"/>
      <c r="AM41" s="78"/>
      <c r="AN41" s="77"/>
      <c r="AO41" s="280"/>
      <c r="AP41" s="280"/>
      <c r="AQ41" s="280"/>
      <c r="AR41" s="43"/>
      <c r="AS41" s="43"/>
      <c r="AT41" s="72"/>
      <c r="AU41" s="77"/>
      <c r="AV41" s="77"/>
      <c r="AW41" s="77"/>
      <c r="AX41" s="78"/>
      <c r="AY41" s="78"/>
      <c r="AZ41" s="77"/>
      <c r="BA41" s="73"/>
      <c r="BB41" s="77"/>
      <c r="BC41" s="79"/>
      <c r="BD41" s="79"/>
      <c r="BE41" s="72"/>
      <c r="BF41" s="72"/>
      <c r="BG41" s="77"/>
      <c r="BH41" s="77"/>
      <c r="BI41" s="77"/>
      <c r="BJ41" s="78"/>
      <c r="BK41" s="78"/>
      <c r="BL41" s="77"/>
      <c r="BM41" s="73"/>
      <c r="BN41" s="77"/>
      <c r="BO41" s="79"/>
      <c r="BP41" s="79"/>
      <c r="BQ41" s="72"/>
      <c r="BR41" s="72"/>
      <c r="BS41" s="77"/>
      <c r="BT41" s="77"/>
      <c r="BU41" s="46"/>
      <c r="BV41" s="50"/>
      <c r="BW41" s="50"/>
      <c r="BX41" s="46"/>
    </row>
    <row r="42" spans="1:76" x14ac:dyDescent="0.2">
      <c r="A42" s="45"/>
      <c r="B42" s="2"/>
      <c r="D42" s="2"/>
      <c r="E42" s="2"/>
      <c r="G42" s="2"/>
      <c r="H42" s="11"/>
      <c r="I42" s="11"/>
      <c r="J42" s="11"/>
      <c r="K42" s="52"/>
      <c r="L42" s="204"/>
      <c r="M42" s="2"/>
      <c r="O42" s="2"/>
      <c r="P42" s="2"/>
      <c r="R42" s="2"/>
      <c r="S42" s="11"/>
      <c r="T42" s="11"/>
      <c r="U42" s="11"/>
      <c r="V42" s="52"/>
      <c r="W42" s="69"/>
      <c r="X42" s="95"/>
      <c r="Y42" s="82">
        <f t="shared" si="2"/>
        <v>1.3</v>
      </c>
      <c r="Z42" s="83" t="s">
        <v>6</v>
      </c>
      <c r="AA42" s="82">
        <v>1.4</v>
      </c>
      <c r="AB42" s="84">
        <v>44</v>
      </c>
      <c r="AC42" s="85">
        <f t="shared" si="0"/>
        <v>1.3</v>
      </c>
      <c r="AD42" s="23">
        <v>52</v>
      </c>
      <c r="AE42" s="85">
        <f t="shared" si="1"/>
        <v>1.3</v>
      </c>
      <c r="AF42" s="23">
        <v>43</v>
      </c>
      <c r="AG42" s="85">
        <f t="shared" si="3"/>
        <v>1.3</v>
      </c>
      <c r="AH42" s="21">
        <v>60</v>
      </c>
      <c r="AI42" s="85">
        <v>2</v>
      </c>
      <c r="AJ42" s="22">
        <v>75</v>
      </c>
      <c r="AK42" s="85">
        <v>3</v>
      </c>
      <c r="AL42" s="78"/>
      <c r="AM42" s="78"/>
      <c r="AN42" s="77"/>
      <c r="AO42" s="280"/>
      <c r="AP42" s="280"/>
      <c r="AQ42" s="280"/>
      <c r="AR42" s="43"/>
      <c r="AS42" s="43"/>
      <c r="AT42" s="72"/>
      <c r="AU42" s="77"/>
      <c r="AV42" s="77"/>
      <c r="AW42" s="77"/>
      <c r="AX42" s="78"/>
      <c r="AY42" s="78"/>
      <c r="AZ42" s="77"/>
      <c r="BA42" s="73"/>
      <c r="BB42" s="77"/>
      <c r="BC42" s="79"/>
      <c r="BD42" s="79"/>
      <c r="BE42" s="72"/>
      <c r="BF42" s="72"/>
      <c r="BG42" s="77"/>
      <c r="BH42" s="77"/>
      <c r="BI42" s="77"/>
      <c r="BJ42" s="78"/>
      <c r="BK42" s="78"/>
      <c r="BL42" s="77"/>
      <c r="BM42" s="73"/>
      <c r="BN42" s="77"/>
      <c r="BO42" s="79"/>
      <c r="BP42" s="79"/>
      <c r="BQ42" s="72"/>
      <c r="BR42" s="72"/>
      <c r="BS42" s="77"/>
      <c r="BT42" s="77"/>
      <c r="BU42" s="46"/>
      <c r="BV42" s="50"/>
      <c r="BW42" s="50"/>
      <c r="BX42" s="46"/>
    </row>
    <row r="43" spans="1:76" x14ac:dyDescent="0.2">
      <c r="A43" s="45"/>
      <c r="B43" s="64" t="s">
        <v>86</v>
      </c>
      <c r="C43" s="16">
        <f>MAX(B36,H41)</f>
        <v>0</v>
      </c>
      <c r="D43" s="15">
        <f>VLOOKUP(C43,$Y$23:$AK$73,VLOOKUP(F30,$AO$20:$AS$22,4,FALSE),TRUE)</f>
        <v>14</v>
      </c>
      <c r="E43" s="199"/>
      <c r="F43" s="200"/>
      <c r="G43" s="200"/>
      <c r="H43" s="14" t="str">
        <f>IF(G43&gt;0,ROUNDDOWN(F43/G43,2),"-")</f>
        <v>-</v>
      </c>
      <c r="I43" s="14">
        <f>IF(E43&gt;0,F43/(E43*D43)%,0)</f>
        <v>0</v>
      </c>
      <c r="J43" s="14">
        <f>IF(G43&gt;0,(F43/G43)/VLOOKUP(C43,$Y$23:$AK$73,3,TRUE)%,0)</f>
        <v>0</v>
      </c>
      <c r="K43" s="233"/>
      <c r="L43" s="66"/>
      <c r="M43" s="64" t="s">
        <v>86</v>
      </c>
      <c r="N43" s="16">
        <f>MAX(M36,S41)</f>
        <v>0</v>
      </c>
      <c r="O43" s="15">
        <f>VLOOKUP(N43,$Y$23:$AK$73,VLOOKUP(Q30,$AO$20:$AS$22,4,FALSE),TRUE)</f>
        <v>14</v>
      </c>
      <c r="P43" s="199"/>
      <c r="Q43" s="200"/>
      <c r="R43" s="200"/>
      <c r="S43" s="14" t="str">
        <f>IF(R43&gt;0,ROUNDDOWN(Q43/R43,2),"-")</f>
        <v>-</v>
      </c>
      <c r="T43" s="14">
        <f>IF(P43&gt;0,Q43/(P43*O43)%,0)</f>
        <v>0</v>
      </c>
      <c r="U43" s="14">
        <f>IF(R43&gt;0,(Q43/R43)/VLOOKUP(N43,$Y$23:$AK$73,3,TRUE)%,0)</f>
        <v>0</v>
      </c>
      <c r="V43" s="233"/>
      <c r="W43" s="66"/>
      <c r="X43" s="98"/>
      <c r="Y43" s="82">
        <f t="shared" si="2"/>
        <v>1.4</v>
      </c>
      <c r="Z43" s="83" t="s">
        <v>6</v>
      </c>
      <c r="AA43" s="82">
        <v>1.5</v>
      </c>
      <c r="AB43" s="84">
        <v>47</v>
      </c>
      <c r="AC43" s="85">
        <f t="shared" si="0"/>
        <v>1.4</v>
      </c>
      <c r="AD43" s="26">
        <v>57</v>
      </c>
      <c r="AE43" s="85">
        <f t="shared" si="1"/>
        <v>1.4</v>
      </c>
      <c r="AF43" s="25">
        <v>46</v>
      </c>
      <c r="AG43" s="85">
        <f t="shared" si="3"/>
        <v>1.4</v>
      </c>
      <c r="AH43" s="21">
        <v>60</v>
      </c>
      <c r="AI43" s="85">
        <v>2</v>
      </c>
      <c r="AJ43" s="22">
        <v>75</v>
      </c>
      <c r="AK43" s="85">
        <v>3</v>
      </c>
      <c r="AL43" s="78"/>
      <c r="AM43" s="78"/>
      <c r="AN43" s="77"/>
      <c r="AO43" s="280"/>
      <c r="AP43" s="280"/>
      <c r="AQ43" s="280"/>
      <c r="AR43" s="43"/>
      <c r="AS43" s="43"/>
      <c r="AT43" s="72"/>
      <c r="AU43" s="77"/>
      <c r="AV43" s="77"/>
      <c r="AW43" s="77"/>
      <c r="AX43" s="78"/>
      <c r="AY43" s="78"/>
      <c r="AZ43" s="77"/>
      <c r="BA43" s="73"/>
      <c r="BB43" s="77"/>
      <c r="BC43" s="79"/>
      <c r="BD43" s="79"/>
      <c r="BE43" s="72"/>
      <c r="BF43" s="72"/>
      <c r="BG43" s="77"/>
      <c r="BH43" s="77"/>
      <c r="BI43" s="77"/>
      <c r="BJ43" s="78"/>
      <c r="BK43" s="78"/>
      <c r="BL43" s="77"/>
      <c r="BM43" s="73"/>
      <c r="BN43" s="77"/>
      <c r="BO43" s="79"/>
      <c r="BP43" s="79"/>
      <c r="BQ43" s="72"/>
      <c r="BR43" s="72"/>
      <c r="BS43" s="77"/>
      <c r="BT43" s="77"/>
      <c r="BU43" s="46"/>
      <c r="BV43" s="50"/>
      <c r="BW43" s="50"/>
      <c r="BX43" s="46"/>
    </row>
    <row r="44" spans="1:76" x14ac:dyDescent="0.2">
      <c r="A44" s="45"/>
      <c r="F44" s="1"/>
      <c r="H44" s="1"/>
      <c r="I44" s="1"/>
      <c r="J44" s="1"/>
      <c r="K44" s="18"/>
      <c r="L44" s="205"/>
      <c r="Q44" s="1"/>
      <c r="S44" s="1"/>
      <c r="T44" s="1"/>
      <c r="U44" s="1"/>
      <c r="V44" s="18"/>
      <c r="W44" s="70"/>
      <c r="X44" s="96"/>
      <c r="Y44" s="82">
        <f t="shared" si="2"/>
        <v>1.5</v>
      </c>
      <c r="Z44" s="83" t="s">
        <v>6</v>
      </c>
      <c r="AA44" s="82">
        <v>1.6</v>
      </c>
      <c r="AB44" s="84">
        <v>50</v>
      </c>
      <c r="AC44" s="85">
        <f t="shared" si="0"/>
        <v>1.5</v>
      </c>
      <c r="AD44" s="27">
        <v>61</v>
      </c>
      <c r="AE44" s="85">
        <f t="shared" si="1"/>
        <v>1.5</v>
      </c>
      <c r="AF44" s="23">
        <v>49</v>
      </c>
      <c r="AG44" s="85">
        <f t="shared" si="3"/>
        <v>1.5</v>
      </c>
      <c r="AH44" s="21">
        <v>60</v>
      </c>
      <c r="AI44" s="85">
        <v>2</v>
      </c>
      <c r="AJ44" s="22">
        <v>75</v>
      </c>
      <c r="AK44" s="85">
        <v>3</v>
      </c>
      <c r="AL44" s="78"/>
      <c r="AM44" s="78"/>
      <c r="AN44" s="77"/>
      <c r="AO44" s="280"/>
      <c r="AP44" s="280"/>
      <c r="AQ44" s="280"/>
      <c r="AR44" s="43"/>
      <c r="AS44" s="43"/>
      <c r="AT44" s="72"/>
      <c r="AU44" s="77"/>
      <c r="AV44" s="77"/>
      <c r="AW44" s="77"/>
      <c r="AX44" s="78"/>
      <c r="AY44" s="78"/>
      <c r="AZ44" s="77"/>
      <c r="BA44" s="73"/>
      <c r="BB44" s="77"/>
      <c r="BC44" s="79"/>
      <c r="BD44" s="79"/>
      <c r="BE44" s="72"/>
      <c r="BF44" s="72"/>
      <c r="BG44" s="77"/>
      <c r="BH44" s="77"/>
      <c r="BI44" s="77"/>
      <c r="BJ44" s="78"/>
      <c r="BK44" s="78"/>
      <c r="BL44" s="77"/>
      <c r="BM44" s="73"/>
      <c r="BN44" s="77"/>
      <c r="BO44" s="79"/>
      <c r="BP44" s="79"/>
      <c r="BQ44" s="72"/>
      <c r="BR44" s="72"/>
      <c r="BS44" s="77"/>
      <c r="BT44" s="77"/>
      <c r="BU44" s="46"/>
      <c r="BV44" s="50"/>
      <c r="BW44" s="50"/>
      <c r="BX44" s="46"/>
    </row>
    <row r="45" spans="1:76" x14ac:dyDescent="0.2">
      <c r="A45" s="45"/>
      <c r="B45" s="286" t="s">
        <v>81</v>
      </c>
      <c r="C45" s="286"/>
      <c r="D45" s="286"/>
      <c r="E45" s="286"/>
      <c r="F45" s="17">
        <f>F41+F43</f>
        <v>0</v>
      </c>
      <c r="G45" s="17">
        <f>G41+G43</f>
        <v>0</v>
      </c>
      <c r="H45" s="14" t="str">
        <f>IF(G45&gt;0,ROUNDDOWN(F45/G45,2),"-")</f>
        <v>-</v>
      </c>
      <c r="I45" s="11"/>
      <c r="J45" s="11"/>
      <c r="K45" s="52"/>
      <c r="L45" s="204"/>
      <c r="M45" s="286" t="s">
        <v>81</v>
      </c>
      <c r="N45" s="286"/>
      <c r="O45" s="286"/>
      <c r="P45" s="286"/>
      <c r="Q45" s="17">
        <f>Q41+Q43</f>
        <v>0</v>
      </c>
      <c r="R45" s="17">
        <f>R41+R43</f>
        <v>0</v>
      </c>
      <c r="S45" s="14" t="str">
        <f>IF(R45&gt;0,ROUNDDOWN(Q45/R45,2),"-")</f>
        <v>-</v>
      </c>
      <c r="T45" s="11"/>
      <c r="U45" s="11"/>
      <c r="V45" s="52"/>
      <c r="W45" s="69"/>
      <c r="X45" s="95"/>
      <c r="Y45" s="82">
        <f t="shared" si="2"/>
        <v>1.6</v>
      </c>
      <c r="Z45" s="83" t="s">
        <v>6</v>
      </c>
      <c r="AA45" s="82">
        <v>1.7</v>
      </c>
      <c r="AB45" s="84">
        <v>53</v>
      </c>
      <c r="AC45" s="85">
        <f t="shared" si="0"/>
        <v>1.6</v>
      </c>
      <c r="AD45" s="26">
        <v>65</v>
      </c>
      <c r="AE45" s="85">
        <f t="shared" si="1"/>
        <v>1.6</v>
      </c>
      <c r="AF45" s="25">
        <v>52</v>
      </c>
      <c r="AG45" s="85">
        <f t="shared" si="3"/>
        <v>1.6</v>
      </c>
      <c r="AH45" s="21">
        <v>60</v>
      </c>
      <c r="AI45" s="85">
        <v>2</v>
      </c>
      <c r="AJ45" s="22">
        <v>75</v>
      </c>
      <c r="AK45" s="85">
        <v>3</v>
      </c>
      <c r="AL45" s="78"/>
      <c r="AM45" s="78"/>
      <c r="AN45" s="77"/>
      <c r="AO45" s="280"/>
      <c r="AP45" s="280"/>
      <c r="AQ45" s="280"/>
      <c r="AR45" s="43"/>
      <c r="AS45" s="43"/>
      <c r="AT45" s="72"/>
      <c r="AU45" s="77"/>
      <c r="AV45" s="77"/>
      <c r="AW45" s="77"/>
      <c r="AX45" s="78"/>
      <c r="AY45" s="78"/>
      <c r="AZ45" s="77"/>
      <c r="BA45" s="73"/>
      <c r="BB45" s="77"/>
      <c r="BC45" s="79"/>
      <c r="BD45" s="79"/>
      <c r="BE45" s="72"/>
      <c r="BF45" s="72"/>
      <c r="BG45" s="77"/>
      <c r="BH45" s="77"/>
      <c r="BI45" s="77"/>
      <c r="BJ45" s="78"/>
      <c r="BK45" s="78"/>
      <c r="BL45" s="77"/>
      <c r="BM45" s="73"/>
      <c r="BN45" s="77"/>
      <c r="BO45" s="79"/>
      <c r="BP45" s="79"/>
      <c r="BQ45" s="72"/>
      <c r="BR45" s="72"/>
      <c r="BS45" s="77"/>
      <c r="BT45" s="77"/>
      <c r="BU45" s="46"/>
      <c r="BV45" s="50"/>
      <c r="BW45" s="50"/>
      <c r="BX45" s="46"/>
    </row>
    <row r="46" spans="1:76" x14ac:dyDescent="0.2">
      <c r="A46" s="45"/>
      <c r="B46" s="2"/>
      <c r="D46" s="2"/>
      <c r="E46" s="2"/>
      <c r="G46" s="2"/>
      <c r="H46" s="11"/>
      <c r="I46" s="11"/>
      <c r="J46" s="11"/>
      <c r="K46" s="52"/>
      <c r="L46" s="204"/>
      <c r="M46" s="2"/>
      <c r="O46" s="2"/>
      <c r="P46" s="2"/>
      <c r="R46" s="2"/>
      <c r="S46" s="11"/>
      <c r="T46" s="11"/>
      <c r="U46" s="11"/>
      <c r="V46" s="52"/>
      <c r="W46" s="69"/>
      <c r="X46" s="95"/>
      <c r="Y46" s="82">
        <f t="shared" si="2"/>
        <v>1.7</v>
      </c>
      <c r="Z46" s="83" t="s">
        <v>6</v>
      </c>
      <c r="AA46" s="82">
        <v>1.8</v>
      </c>
      <c r="AB46" s="84">
        <v>56</v>
      </c>
      <c r="AC46" s="85">
        <f t="shared" si="0"/>
        <v>1.7</v>
      </c>
      <c r="AD46" s="27">
        <v>69</v>
      </c>
      <c r="AE46" s="85">
        <f t="shared" si="1"/>
        <v>1.7</v>
      </c>
      <c r="AF46" s="23">
        <v>55</v>
      </c>
      <c r="AG46" s="85">
        <f t="shared" si="3"/>
        <v>1.7</v>
      </c>
      <c r="AH46" s="21">
        <v>60</v>
      </c>
      <c r="AI46" s="85">
        <v>2</v>
      </c>
      <c r="AJ46" s="22">
        <v>75</v>
      </c>
      <c r="AK46" s="85">
        <v>3</v>
      </c>
      <c r="AL46" s="78"/>
      <c r="AM46" s="78"/>
      <c r="AN46" s="77"/>
      <c r="AO46" s="280"/>
      <c r="AP46" s="280"/>
      <c r="AQ46" s="280"/>
      <c r="AR46" s="43"/>
      <c r="AS46" s="43"/>
      <c r="AT46" s="72"/>
      <c r="AU46" s="77"/>
      <c r="AV46" s="77"/>
      <c r="AW46" s="77"/>
      <c r="AX46" s="78"/>
      <c r="AY46" s="78"/>
      <c r="AZ46" s="77"/>
      <c r="BA46" s="73"/>
      <c r="BB46" s="77"/>
      <c r="BC46" s="79"/>
      <c r="BD46" s="79"/>
      <c r="BE46" s="72"/>
      <c r="BF46" s="72"/>
      <c r="BG46" s="77"/>
      <c r="BH46" s="77"/>
      <c r="BI46" s="77"/>
      <c r="BJ46" s="78"/>
      <c r="BK46" s="78"/>
      <c r="BL46" s="77"/>
      <c r="BM46" s="73"/>
      <c r="BN46" s="77"/>
      <c r="BO46" s="79"/>
      <c r="BP46" s="79"/>
      <c r="BQ46" s="72"/>
      <c r="BR46" s="72"/>
      <c r="BS46" s="77"/>
      <c r="BT46" s="77"/>
      <c r="BU46" s="46"/>
      <c r="BV46" s="50"/>
      <c r="BW46" s="50"/>
      <c r="BX46" s="46"/>
    </row>
    <row r="47" spans="1:76" x14ac:dyDescent="0.2">
      <c r="A47" s="45"/>
      <c r="B47" s="64" t="s">
        <v>87</v>
      </c>
      <c r="C47" s="16">
        <f>MAX(H45,H41,B36)</f>
        <v>0</v>
      </c>
      <c r="D47" s="15">
        <f>VLOOKUP(C47,$Y$23:$AK$73,VLOOKUP(F30,$AO$20:$AS$22,4,FALSE),TRUE)</f>
        <v>14</v>
      </c>
      <c r="E47" s="199"/>
      <c r="F47" s="200"/>
      <c r="G47" s="200"/>
      <c r="H47" s="14" t="str">
        <f>IF(G47&gt;0,ROUNDDOWN(F47/G47,2),"-")</f>
        <v>-</v>
      </c>
      <c r="I47" s="14">
        <f>IF(E47&gt;0,F47/(E47*D47)%,0)</f>
        <v>0</v>
      </c>
      <c r="J47" s="14">
        <f>IF(G47&gt;0,(F47/G47)/VLOOKUP(C47,$Y$23:$AK$73,3,TRUE)%,0)</f>
        <v>0</v>
      </c>
      <c r="K47" s="197"/>
      <c r="L47" s="66"/>
      <c r="M47" s="64" t="s">
        <v>87</v>
      </c>
      <c r="N47" s="16">
        <f>MAX(S45,S41,M36)</f>
        <v>0</v>
      </c>
      <c r="O47" s="15">
        <f>VLOOKUP(N47,$Y$23:$AK$73,VLOOKUP(Q30,$AO$20:$AS$22,4,FALSE),TRUE)</f>
        <v>14</v>
      </c>
      <c r="P47" s="199"/>
      <c r="Q47" s="200"/>
      <c r="R47" s="200"/>
      <c r="S47" s="14" t="str">
        <f>IF(R47&gt;0,ROUNDDOWN(Q47/R47,2),"-")</f>
        <v>-</v>
      </c>
      <c r="T47" s="14">
        <f>IF(P47&gt;0,Q47/(P47*O47)%,0)</f>
        <v>0</v>
      </c>
      <c r="U47" s="14">
        <f>IF(R47&gt;0,(Q47/R47)/VLOOKUP(N47,$Y$23:$AK$73,3,TRUE)%,0)</f>
        <v>0</v>
      </c>
      <c r="V47" s="197"/>
      <c r="W47" s="66"/>
      <c r="X47" s="98"/>
      <c r="Y47" s="82">
        <f t="shared" si="2"/>
        <v>1.8</v>
      </c>
      <c r="Z47" s="83" t="s">
        <v>6</v>
      </c>
      <c r="AA47" s="82">
        <v>1.9</v>
      </c>
      <c r="AB47" s="84">
        <v>59</v>
      </c>
      <c r="AC47" s="85">
        <f t="shared" si="0"/>
        <v>1.8</v>
      </c>
      <c r="AD47" s="26">
        <v>73</v>
      </c>
      <c r="AE47" s="85">
        <f t="shared" si="1"/>
        <v>1.8</v>
      </c>
      <c r="AF47" s="25">
        <v>58</v>
      </c>
      <c r="AG47" s="85">
        <f t="shared" si="3"/>
        <v>1.8</v>
      </c>
      <c r="AH47" s="21">
        <v>60</v>
      </c>
      <c r="AI47" s="85">
        <v>2</v>
      </c>
      <c r="AJ47" s="22">
        <v>75</v>
      </c>
      <c r="AK47" s="85">
        <v>3</v>
      </c>
      <c r="AL47" s="78"/>
      <c r="AM47" s="78"/>
      <c r="AN47" s="77"/>
      <c r="AO47" s="280"/>
      <c r="AP47" s="280"/>
      <c r="AQ47" s="280"/>
      <c r="AR47" s="43"/>
      <c r="AS47" s="43"/>
      <c r="AT47" s="72"/>
      <c r="AU47" s="77"/>
      <c r="AV47" s="77"/>
      <c r="AW47" s="77"/>
      <c r="AX47" s="78"/>
      <c r="AY47" s="78"/>
      <c r="AZ47" s="77"/>
      <c r="BA47" s="73"/>
      <c r="BB47" s="77"/>
      <c r="BC47" s="79"/>
      <c r="BD47" s="79"/>
      <c r="BE47" s="72"/>
      <c r="BF47" s="72"/>
      <c r="BG47" s="77"/>
      <c r="BH47" s="77"/>
      <c r="BI47" s="77"/>
      <c r="BJ47" s="78"/>
      <c r="BK47" s="78"/>
      <c r="BL47" s="77"/>
      <c r="BM47" s="73"/>
      <c r="BN47" s="77"/>
      <c r="BO47" s="79"/>
      <c r="BP47" s="79"/>
      <c r="BQ47" s="72"/>
      <c r="BR47" s="72"/>
      <c r="BS47" s="77"/>
      <c r="BT47" s="77"/>
      <c r="BU47" s="46"/>
      <c r="BV47" s="50"/>
      <c r="BW47" s="50"/>
      <c r="BX47" s="46"/>
    </row>
    <row r="48" spans="1:76" x14ac:dyDescent="0.2">
      <c r="A48" s="45"/>
      <c r="F48" s="1"/>
      <c r="H48" s="1"/>
      <c r="I48" s="1"/>
      <c r="J48" s="1"/>
      <c r="K48" s="18"/>
      <c r="L48" s="205"/>
      <c r="Q48" s="1"/>
      <c r="S48" s="1"/>
      <c r="T48" s="1"/>
      <c r="U48" s="1"/>
      <c r="V48" s="18"/>
      <c r="W48" s="70"/>
      <c r="X48" s="96"/>
      <c r="Y48" s="82">
        <f t="shared" si="2"/>
        <v>1.9</v>
      </c>
      <c r="Z48" s="83" t="s">
        <v>6</v>
      </c>
      <c r="AA48" s="82">
        <v>2</v>
      </c>
      <c r="AB48" s="84">
        <v>62</v>
      </c>
      <c r="AC48" s="85">
        <f t="shared" si="0"/>
        <v>1.9</v>
      </c>
      <c r="AD48" s="27">
        <v>77</v>
      </c>
      <c r="AE48" s="85">
        <f t="shared" si="1"/>
        <v>1.9</v>
      </c>
      <c r="AF48" s="23">
        <v>61</v>
      </c>
      <c r="AG48" s="85">
        <f t="shared" si="3"/>
        <v>1.9</v>
      </c>
      <c r="AH48" s="24">
        <v>60</v>
      </c>
      <c r="AI48" s="85">
        <v>2</v>
      </c>
      <c r="AJ48" s="22">
        <v>75</v>
      </c>
      <c r="AK48" s="85">
        <v>3</v>
      </c>
      <c r="AL48" s="78"/>
      <c r="AM48" s="78"/>
      <c r="AN48" s="77"/>
      <c r="AO48" s="280"/>
      <c r="AP48" s="280"/>
      <c r="AQ48" s="280"/>
      <c r="AR48" s="43"/>
      <c r="AS48" s="43"/>
      <c r="AT48" s="72"/>
      <c r="AU48" s="77"/>
      <c r="AV48" s="77"/>
      <c r="AW48" s="77"/>
      <c r="AX48" s="78"/>
      <c r="AY48" s="78"/>
      <c r="AZ48" s="77"/>
      <c r="BA48" s="73"/>
      <c r="BB48" s="77"/>
      <c r="BC48" s="79"/>
      <c r="BD48" s="79"/>
      <c r="BE48" s="72"/>
      <c r="BF48" s="72"/>
      <c r="BG48" s="77"/>
      <c r="BH48" s="77"/>
      <c r="BI48" s="77"/>
      <c r="BJ48" s="78"/>
      <c r="BK48" s="78"/>
      <c r="BL48" s="77"/>
      <c r="BM48" s="73"/>
      <c r="BN48" s="77"/>
      <c r="BO48" s="79"/>
      <c r="BP48" s="79"/>
      <c r="BQ48" s="72"/>
      <c r="BR48" s="72"/>
      <c r="BS48" s="77"/>
      <c r="BT48" s="77"/>
      <c r="BU48" s="46"/>
      <c r="BV48" s="50"/>
      <c r="BW48" s="50"/>
      <c r="BX48" s="46"/>
    </row>
    <row r="49" spans="1:76" x14ac:dyDescent="0.2">
      <c r="A49" s="45"/>
      <c r="B49" s="286" t="s">
        <v>82</v>
      </c>
      <c r="C49" s="286"/>
      <c r="D49" s="286"/>
      <c r="E49" s="286"/>
      <c r="F49" s="17">
        <f>F45+F47</f>
        <v>0</v>
      </c>
      <c r="G49" s="17">
        <f>G45+G47</f>
        <v>0</v>
      </c>
      <c r="H49" s="14" t="str">
        <f>IF(G49&gt;0,ROUNDDOWN(F49/G49,2),"-")</f>
        <v>-</v>
      </c>
      <c r="I49" s="11"/>
      <c r="J49" s="11"/>
      <c r="K49" s="52"/>
      <c r="L49" s="204"/>
      <c r="M49" s="286" t="s">
        <v>82</v>
      </c>
      <c r="N49" s="286"/>
      <c r="O49" s="286"/>
      <c r="P49" s="286"/>
      <c r="Q49" s="17">
        <f>Q45+Q47</f>
        <v>0</v>
      </c>
      <c r="R49" s="17">
        <f>R45+R47</f>
        <v>0</v>
      </c>
      <c r="S49" s="14" t="str">
        <f>IF(R49&gt;0,ROUNDDOWN(Q49/R49,2),"-")</f>
        <v>-</v>
      </c>
      <c r="T49" s="11"/>
      <c r="U49" s="11"/>
      <c r="V49" s="52"/>
      <c r="W49" s="69"/>
      <c r="X49" s="95"/>
      <c r="Y49" s="82">
        <f t="shared" si="2"/>
        <v>2</v>
      </c>
      <c r="Z49" s="83" t="s">
        <v>6</v>
      </c>
      <c r="AA49" s="82">
        <v>2.2000000000000002</v>
      </c>
      <c r="AB49" s="42">
        <v>66</v>
      </c>
      <c r="AC49" s="85">
        <f t="shared" si="0"/>
        <v>2</v>
      </c>
      <c r="AD49" s="28">
        <v>85</v>
      </c>
      <c r="AE49" s="85">
        <f t="shared" si="1"/>
        <v>2</v>
      </c>
      <c r="AF49" s="25">
        <v>65</v>
      </c>
      <c r="AG49" s="85">
        <f t="shared" si="3"/>
        <v>2</v>
      </c>
      <c r="AH49" s="23">
        <v>60</v>
      </c>
      <c r="AI49" s="85">
        <f t="shared" ref="AI49:AI70" si="4">Y49</f>
        <v>2</v>
      </c>
      <c r="AJ49" s="22">
        <v>75</v>
      </c>
      <c r="AK49" s="85">
        <v>3</v>
      </c>
      <c r="AL49" s="78"/>
      <c r="AM49" s="78"/>
      <c r="AN49" s="77"/>
      <c r="AO49" s="280"/>
      <c r="AP49" s="280"/>
      <c r="AQ49" s="280"/>
      <c r="AR49" s="43"/>
      <c r="AS49" s="43"/>
      <c r="AT49" s="72"/>
      <c r="AU49" s="77"/>
      <c r="AV49" s="77"/>
      <c r="AW49" s="77"/>
      <c r="AX49" s="78"/>
      <c r="AY49" s="78"/>
      <c r="AZ49" s="77"/>
      <c r="BA49" s="73"/>
      <c r="BB49" s="77"/>
      <c r="BC49" s="79"/>
      <c r="BD49" s="79"/>
      <c r="BE49" s="72"/>
      <c r="BF49" s="72"/>
      <c r="BG49" s="77"/>
      <c r="BH49" s="77"/>
      <c r="BI49" s="77"/>
      <c r="BJ49" s="78"/>
      <c r="BK49" s="78"/>
      <c r="BL49" s="77"/>
      <c r="BM49" s="73"/>
      <c r="BN49" s="77"/>
      <c r="BO49" s="79"/>
      <c r="BP49" s="79"/>
      <c r="BQ49" s="72"/>
      <c r="BR49" s="72"/>
      <c r="BS49" s="77"/>
      <c r="BT49" s="77"/>
      <c r="BU49" s="46"/>
      <c r="BV49" s="50"/>
      <c r="BW49" s="50"/>
      <c r="BX49" s="46"/>
    </row>
    <row r="50" spans="1:76" x14ac:dyDescent="0.2">
      <c r="A50" s="45"/>
      <c r="B50" s="2"/>
      <c r="D50" s="2"/>
      <c r="E50" s="2"/>
      <c r="G50" s="2"/>
      <c r="H50" s="11"/>
      <c r="I50" s="11"/>
      <c r="J50" s="11"/>
      <c r="K50" s="52"/>
      <c r="L50" s="204"/>
      <c r="M50" s="2"/>
      <c r="O50" s="2"/>
      <c r="P50" s="2"/>
      <c r="R50" s="2"/>
      <c r="S50" s="11"/>
      <c r="T50" s="11"/>
      <c r="U50" s="11"/>
      <c r="V50" s="52"/>
      <c r="W50" s="69"/>
      <c r="X50" s="95"/>
      <c r="Y50" s="82">
        <f t="shared" si="2"/>
        <v>2.2000000000000002</v>
      </c>
      <c r="Z50" s="83" t="s">
        <v>6</v>
      </c>
      <c r="AA50" s="82">
        <v>2.4</v>
      </c>
      <c r="AB50" s="42">
        <v>72</v>
      </c>
      <c r="AC50" s="85">
        <f t="shared" si="0"/>
        <v>2.2000000000000002</v>
      </c>
      <c r="AD50" s="29">
        <v>93</v>
      </c>
      <c r="AE50" s="85">
        <f t="shared" si="1"/>
        <v>2.2000000000000002</v>
      </c>
      <c r="AF50" s="25">
        <v>70</v>
      </c>
      <c r="AG50" s="85">
        <f t="shared" si="3"/>
        <v>2.2000000000000002</v>
      </c>
      <c r="AH50" s="23">
        <v>65</v>
      </c>
      <c r="AI50" s="85">
        <f t="shared" si="4"/>
        <v>2.2000000000000002</v>
      </c>
      <c r="AJ50" s="22">
        <v>75</v>
      </c>
      <c r="AK50" s="85">
        <v>3</v>
      </c>
      <c r="AL50" s="78"/>
      <c r="AM50" s="78"/>
      <c r="AN50" s="77"/>
      <c r="AO50" s="280"/>
      <c r="AP50" s="280"/>
      <c r="AQ50" s="280"/>
      <c r="AR50" s="43"/>
      <c r="AS50" s="43"/>
      <c r="AT50" s="72"/>
      <c r="AU50" s="77"/>
      <c r="AV50" s="77"/>
      <c r="AW50" s="77"/>
      <c r="AX50" s="78"/>
      <c r="AY50" s="78"/>
      <c r="AZ50" s="77"/>
      <c r="BA50" s="73"/>
      <c r="BB50" s="77"/>
      <c r="BC50" s="79"/>
      <c r="BD50" s="79"/>
      <c r="BE50" s="72"/>
      <c r="BF50" s="72"/>
      <c r="BG50" s="77"/>
      <c r="BH50" s="77"/>
      <c r="BI50" s="77"/>
      <c r="BJ50" s="78"/>
      <c r="BK50" s="78"/>
      <c r="BL50" s="77"/>
      <c r="BM50" s="73"/>
      <c r="BN50" s="77"/>
      <c r="BO50" s="79"/>
      <c r="BP50" s="79"/>
      <c r="BQ50" s="72"/>
      <c r="BR50" s="72"/>
      <c r="BS50" s="77"/>
      <c r="BT50" s="77"/>
      <c r="BU50" s="46"/>
      <c r="BV50" s="50"/>
      <c r="BW50" s="50"/>
      <c r="BX50" s="46"/>
    </row>
    <row r="51" spans="1:76" x14ac:dyDescent="0.2">
      <c r="A51" s="45"/>
      <c r="B51" s="64" t="s">
        <v>88</v>
      </c>
      <c r="C51" s="16">
        <f>MAX(H49,H45,H41,B36)</f>
        <v>0</v>
      </c>
      <c r="D51" s="15">
        <f>VLOOKUP(C51,$Y$23:$AK$73,VLOOKUP(F30,$AO$20:$AS$22,4,FALSE),TRUE)</f>
        <v>14</v>
      </c>
      <c r="E51" s="199"/>
      <c r="F51" s="200"/>
      <c r="G51" s="200"/>
      <c r="H51" s="14" t="str">
        <f>IF(G51&gt;0,ROUNDDOWN(F51/G51,2),"-")</f>
        <v>-</v>
      </c>
      <c r="I51" s="14">
        <f>IF(E51&gt;0,F51/(E51*D51)%,0)</f>
        <v>0</v>
      </c>
      <c r="J51" s="14">
        <f>IF(G51&gt;0,(F51/G51)/VLOOKUP(C51,$Y$23:$AK$73,3,TRUE)%,0)</f>
        <v>0</v>
      </c>
      <c r="K51" s="198"/>
      <c r="L51" s="66"/>
      <c r="M51" s="64" t="s">
        <v>88</v>
      </c>
      <c r="N51" s="16">
        <f>MAX(S49,S45,S41,M36)</f>
        <v>0</v>
      </c>
      <c r="O51" s="15">
        <f>VLOOKUP(N51,$Y$23:$AK$73,VLOOKUP(Q30,$AO$20:$AS$22,4,FALSE),TRUE)</f>
        <v>14</v>
      </c>
      <c r="P51" s="199"/>
      <c r="Q51" s="200"/>
      <c r="R51" s="200"/>
      <c r="S51" s="14" t="str">
        <f>IF(R51&gt;0,ROUNDDOWN(Q51/R51,2),"-")</f>
        <v>-</v>
      </c>
      <c r="T51" s="14">
        <f>IF(P51&gt;0,Q51/(P51*O51)%,0)</f>
        <v>0</v>
      </c>
      <c r="U51" s="14">
        <f>IF(R51&gt;0,(Q51/R51)/VLOOKUP(N51,$Y$23:$AK$73,3,TRUE)%,0)</f>
        <v>0</v>
      </c>
      <c r="V51" s="198"/>
      <c r="W51" s="66"/>
      <c r="X51" s="98"/>
      <c r="Y51" s="82">
        <f t="shared" si="2"/>
        <v>2.4</v>
      </c>
      <c r="Z51" s="83" t="s">
        <v>6</v>
      </c>
      <c r="AA51" s="82">
        <v>2.6</v>
      </c>
      <c r="AB51" s="42">
        <v>77</v>
      </c>
      <c r="AC51" s="85">
        <f t="shared" si="0"/>
        <v>2.4</v>
      </c>
      <c r="AD51" s="28">
        <v>101</v>
      </c>
      <c r="AE51" s="85">
        <f t="shared" si="1"/>
        <v>2.4</v>
      </c>
      <c r="AF51" s="27">
        <v>78</v>
      </c>
      <c r="AG51" s="85">
        <f t="shared" si="3"/>
        <v>2.4</v>
      </c>
      <c r="AH51" s="23">
        <v>70</v>
      </c>
      <c r="AI51" s="85">
        <f t="shared" si="4"/>
        <v>2.4</v>
      </c>
      <c r="AJ51" s="22">
        <v>75</v>
      </c>
      <c r="AK51" s="85">
        <v>3</v>
      </c>
      <c r="AL51" s="78"/>
      <c r="AM51" s="78"/>
      <c r="AN51" s="77"/>
      <c r="AO51" s="73"/>
      <c r="AP51" s="77"/>
      <c r="AQ51" s="79"/>
      <c r="AR51" s="79"/>
      <c r="AS51" s="72"/>
      <c r="AT51" s="72"/>
      <c r="AU51" s="77"/>
      <c r="AV51" s="77"/>
      <c r="AW51" s="77"/>
      <c r="AX51" s="78"/>
      <c r="AY51" s="78"/>
      <c r="AZ51" s="77"/>
      <c r="BA51" s="73"/>
      <c r="BB51" s="77"/>
      <c r="BC51" s="79"/>
      <c r="BD51" s="79"/>
      <c r="BE51" s="72"/>
      <c r="BF51" s="72"/>
      <c r="BG51" s="77"/>
      <c r="BH51" s="77"/>
      <c r="BI51" s="77"/>
      <c r="BJ51" s="78"/>
      <c r="BK51" s="78"/>
      <c r="BL51" s="77"/>
      <c r="BM51" s="73"/>
      <c r="BN51" s="77"/>
      <c r="BO51" s="79"/>
      <c r="BP51" s="79"/>
      <c r="BQ51" s="72"/>
      <c r="BR51" s="72"/>
      <c r="BS51" s="77"/>
      <c r="BT51" s="77"/>
      <c r="BU51" s="46"/>
      <c r="BV51" s="50"/>
      <c r="BW51" s="50"/>
      <c r="BX51" s="46"/>
    </row>
    <row r="52" spans="1:76" x14ac:dyDescent="0.2">
      <c r="A52" s="45"/>
      <c r="F52" s="1"/>
      <c r="H52" s="1"/>
      <c r="I52" s="1"/>
      <c r="J52" s="1"/>
      <c r="K52" s="18"/>
      <c r="L52" s="205"/>
      <c r="Q52" s="1"/>
      <c r="S52" s="1"/>
      <c r="T52" s="1"/>
      <c r="U52" s="1"/>
      <c r="V52" s="18"/>
      <c r="W52" s="70"/>
      <c r="X52" s="96"/>
      <c r="Y52" s="82">
        <f t="shared" si="2"/>
        <v>2.6</v>
      </c>
      <c r="Z52" s="83" t="s">
        <v>6</v>
      </c>
      <c r="AA52" s="82">
        <v>2.8</v>
      </c>
      <c r="AB52" s="42">
        <v>83</v>
      </c>
      <c r="AC52" s="85">
        <f t="shared" si="0"/>
        <v>2.6</v>
      </c>
      <c r="AD52" s="86">
        <v>109</v>
      </c>
      <c r="AE52" s="85">
        <f t="shared" si="1"/>
        <v>2.6</v>
      </c>
      <c r="AF52" s="27">
        <v>84</v>
      </c>
      <c r="AG52" s="85">
        <f t="shared" si="3"/>
        <v>2.6</v>
      </c>
      <c r="AH52" s="23">
        <v>75</v>
      </c>
      <c r="AI52" s="85">
        <f t="shared" si="4"/>
        <v>2.6</v>
      </c>
      <c r="AJ52" s="22">
        <v>75</v>
      </c>
      <c r="AK52" s="85">
        <v>3</v>
      </c>
      <c r="AL52" s="78"/>
      <c r="AM52" s="78"/>
      <c r="AN52" s="77"/>
      <c r="AO52" s="73"/>
      <c r="AP52" s="77"/>
      <c r="AQ52" s="79"/>
      <c r="AR52" s="79"/>
      <c r="AS52" s="72"/>
      <c r="AT52" s="72"/>
      <c r="AU52" s="77"/>
      <c r="AV52" s="77"/>
      <c r="AW52" s="77"/>
      <c r="AX52" s="78"/>
      <c r="AY52" s="78"/>
      <c r="AZ52" s="77"/>
      <c r="BA52" s="73"/>
      <c r="BB52" s="77"/>
      <c r="BC52" s="79"/>
      <c r="BD52" s="79"/>
      <c r="BE52" s="72"/>
      <c r="BF52" s="72"/>
      <c r="BG52" s="77"/>
      <c r="BH52" s="77"/>
      <c r="BI52" s="77"/>
      <c r="BJ52" s="78"/>
      <c r="BK52" s="78"/>
      <c r="BL52" s="77"/>
      <c r="BM52" s="73"/>
      <c r="BN52" s="77"/>
      <c r="BO52" s="79"/>
      <c r="BP52" s="79"/>
      <c r="BQ52" s="72"/>
      <c r="BR52" s="72"/>
      <c r="BS52" s="77"/>
      <c r="BT52" s="77"/>
      <c r="BU52" s="46"/>
      <c r="BV52" s="50"/>
      <c r="BW52" s="50"/>
      <c r="BX52" s="46"/>
    </row>
    <row r="53" spans="1:76" x14ac:dyDescent="0.2">
      <c r="A53" s="45"/>
      <c r="B53" s="281" t="s">
        <v>79</v>
      </c>
      <c r="C53" s="281"/>
      <c r="D53" s="281"/>
      <c r="E53" s="281"/>
      <c r="F53" s="17" t="str">
        <f>IF(SUM(E39,E43,E47,E51)&gt;0,F49+F51,"NVT")</f>
        <v>NVT</v>
      </c>
      <c r="G53" s="17" t="str">
        <f>IF(SUM(E39,E43,E47,E51)&gt;0,G49+G51,"NVT")</f>
        <v>NVT</v>
      </c>
      <c r="H53" s="14" t="str">
        <f>IF(SUM(E39,E43,E47,E51)&gt;0,IF(G53&gt;0,ROUNDDOWN(F53/G53,2),"-"),"NVT")</f>
        <v>NVT</v>
      </c>
      <c r="I53" s="11"/>
      <c r="J53" s="11"/>
      <c r="K53" s="52"/>
      <c r="L53" s="204"/>
      <c r="M53" s="281" t="s">
        <v>79</v>
      </c>
      <c r="N53" s="281"/>
      <c r="O53" s="281"/>
      <c r="P53" s="281"/>
      <c r="Q53" s="17" t="str">
        <f>IF(SUM(P39,P43,P47,P51)&gt;0,Q49+Q51,"NVT")</f>
        <v>NVT</v>
      </c>
      <c r="R53" s="17" t="str">
        <f>IF(SUM(P39,P43,P47,P51)&gt;0,R49+R51,"NVT")</f>
        <v>NVT</v>
      </c>
      <c r="S53" s="14" t="str">
        <f>IF(SUM(P39,P43,P47,P51)&gt;0,IF(R53&gt;0,ROUNDDOWN(Q53/R53,2),"-"),"NVT")</f>
        <v>NVT</v>
      </c>
      <c r="T53" s="11"/>
      <c r="U53" s="11"/>
      <c r="V53" s="52"/>
      <c r="W53" s="69"/>
      <c r="X53" s="95"/>
      <c r="Y53" s="82">
        <f t="shared" si="2"/>
        <v>2.8</v>
      </c>
      <c r="Z53" s="83" t="s">
        <v>6</v>
      </c>
      <c r="AA53" s="82">
        <v>3</v>
      </c>
      <c r="AB53" s="42">
        <v>87</v>
      </c>
      <c r="AC53" s="85">
        <f t="shared" si="0"/>
        <v>2.8</v>
      </c>
      <c r="AD53" s="86">
        <v>117</v>
      </c>
      <c r="AE53" s="85">
        <f t="shared" si="1"/>
        <v>2.8</v>
      </c>
      <c r="AF53" s="27">
        <v>90</v>
      </c>
      <c r="AG53" s="85">
        <f t="shared" si="3"/>
        <v>2.8</v>
      </c>
      <c r="AH53" s="23">
        <v>79</v>
      </c>
      <c r="AI53" s="85">
        <f t="shared" si="4"/>
        <v>2.8</v>
      </c>
      <c r="AJ53" s="30">
        <v>75</v>
      </c>
      <c r="AK53" s="85">
        <v>3</v>
      </c>
      <c r="AL53" s="78"/>
      <c r="AM53" s="78"/>
      <c r="AN53" s="77"/>
      <c r="AO53" s="73"/>
      <c r="AP53" s="77"/>
      <c r="AQ53" s="79"/>
      <c r="AR53" s="79"/>
      <c r="AS53" s="72"/>
      <c r="AT53" s="72"/>
      <c r="AU53" s="77"/>
      <c r="AV53" s="77"/>
      <c r="AW53" s="77"/>
      <c r="AX53" s="78"/>
      <c r="AY53" s="78"/>
      <c r="AZ53" s="77"/>
      <c r="BA53" s="73"/>
      <c r="BB53" s="77"/>
      <c r="BC53" s="79"/>
      <c r="BD53" s="79"/>
      <c r="BE53" s="72"/>
      <c r="BF53" s="72"/>
      <c r="BG53" s="77"/>
      <c r="BH53" s="77"/>
      <c r="BI53" s="77"/>
      <c r="BJ53" s="78"/>
      <c r="BK53" s="78"/>
      <c r="BL53" s="77"/>
      <c r="BM53" s="73"/>
      <c r="BN53" s="77"/>
      <c r="BO53" s="79"/>
      <c r="BP53" s="79"/>
      <c r="BQ53" s="72"/>
      <c r="BR53" s="72"/>
      <c r="BS53" s="77"/>
      <c r="BT53" s="77"/>
      <c r="BU53" s="46"/>
      <c r="BV53" s="50"/>
      <c r="BW53" s="50"/>
      <c r="BX53" s="46"/>
    </row>
    <row r="54" spans="1:76" x14ac:dyDescent="0.2">
      <c r="A54" s="45"/>
      <c r="B54" s="281" t="s">
        <v>90</v>
      </c>
      <c r="C54" s="281"/>
      <c r="D54" s="281"/>
      <c r="E54" s="281"/>
      <c r="H54" s="51" t="str">
        <f>IF(SUM(E39,E43,E47,E51)&gt;0,MAX(H41,H45,H49,H53),"NVT")</f>
        <v>NVT</v>
      </c>
      <c r="K54" s="18"/>
      <c r="L54" s="205"/>
      <c r="M54" s="281" t="s">
        <v>90</v>
      </c>
      <c r="N54" s="281"/>
      <c r="O54" s="281"/>
      <c r="P54" s="281"/>
      <c r="S54" s="51" t="str">
        <f>IF(SUM(P39,P43,P47,P51)&gt;0,MAX(S41,S45,S49,S53),"NVT")</f>
        <v>NVT</v>
      </c>
      <c r="V54" s="18"/>
      <c r="W54" s="70"/>
      <c r="X54" s="96"/>
      <c r="Y54" s="82">
        <f t="shared" si="2"/>
        <v>3</v>
      </c>
      <c r="Z54" s="83" t="s">
        <v>6</v>
      </c>
      <c r="AA54" s="82">
        <v>3.2</v>
      </c>
      <c r="AB54" s="42">
        <v>92</v>
      </c>
      <c r="AC54" s="85">
        <f t="shared" si="0"/>
        <v>3</v>
      </c>
      <c r="AD54" s="86">
        <v>125</v>
      </c>
      <c r="AE54" s="85">
        <f t="shared" si="1"/>
        <v>3</v>
      </c>
      <c r="AF54" s="27">
        <v>96</v>
      </c>
      <c r="AG54" s="85">
        <f t="shared" si="3"/>
        <v>3</v>
      </c>
      <c r="AH54" s="23">
        <v>84</v>
      </c>
      <c r="AI54" s="85">
        <f t="shared" si="4"/>
        <v>3</v>
      </c>
      <c r="AJ54" s="31">
        <v>75</v>
      </c>
      <c r="AK54" s="85">
        <f t="shared" ref="AK54:AK73" si="5">Y54</f>
        <v>3</v>
      </c>
      <c r="AL54" s="78"/>
      <c r="AM54" s="78"/>
      <c r="AN54" s="77"/>
      <c r="AO54" s="73"/>
      <c r="AP54" s="77"/>
      <c r="AQ54" s="79"/>
      <c r="AR54" s="79"/>
      <c r="AS54" s="72"/>
      <c r="AT54" s="72"/>
      <c r="AU54" s="77"/>
      <c r="AV54" s="77"/>
      <c r="AW54" s="77"/>
      <c r="AX54" s="78"/>
      <c r="AY54" s="78"/>
      <c r="AZ54" s="77"/>
      <c r="BA54" s="73"/>
      <c r="BB54" s="77"/>
      <c r="BC54" s="79"/>
      <c r="BD54" s="79"/>
      <c r="BE54" s="72"/>
      <c r="BF54" s="72"/>
      <c r="BG54" s="77"/>
      <c r="BH54" s="77"/>
      <c r="BI54" s="77"/>
      <c r="BJ54" s="78"/>
      <c r="BK54" s="78"/>
      <c r="BL54" s="77"/>
      <c r="BM54" s="73"/>
      <c r="BN54" s="77"/>
      <c r="BO54" s="79"/>
      <c r="BP54" s="79"/>
      <c r="BQ54" s="72"/>
      <c r="BR54" s="72"/>
      <c r="BS54" s="77"/>
      <c r="BT54" s="77"/>
      <c r="BU54" s="46"/>
      <c r="BV54" s="50"/>
      <c r="BW54" s="50"/>
      <c r="BX54" s="46"/>
    </row>
    <row r="55" spans="1:76" x14ac:dyDescent="0.2">
      <c r="A55" s="13"/>
      <c r="B55" s="13"/>
      <c r="C55" s="46"/>
      <c r="D55" s="47"/>
      <c r="E55" s="48"/>
      <c r="F55" s="47"/>
      <c r="G55" s="49"/>
      <c r="H55" s="12"/>
      <c r="I55" s="12"/>
      <c r="J55" s="46"/>
      <c r="K55" s="46"/>
      <c r="L55" s="46"/>
      <c r="M55" s="13"/>
      <c r="N55" s="46"/>
      <c r="O55" s="47"/>
      <c r="P55" s="48"/>
      <c r="Q55" s="47"/>
      <c r="R55" s="49"/>
      <c r="S55" s="12"/>
      <c r="T55" s="12"/>
      <c r="U55" s="46"/>
      <c r="V55" s="46"/>
      <c r="W55" s="46"/>
      <c r="X55" s="77"/>
      <c r="Y55" s="82">
        <f t="shared" si="2"/>
        <v>3.2</v>
      </c>
      <c r="Z55" s="83" t="s">
        <v>6</v>
      </c>
      <c r="AA55" s="82">
        <v>3.4</v>
      </c>
      <c r="AB55" s="42">
        <v>97</v>
      </c>
      <c r="AC55" s="85">
        <f t="shared" si="0"/>
        <v>3.2</v>
      </c>
      <c r="AD55" s="86">
        <v>133</v>
      </c>
      <c r="AE55" s="85">
        <f t="shared" si="1"/>
        <v>3.2</v>
      </c>
      <c r="AF55" s="27">
        <v>102</v>
      </c>
      <c r="AG55" s="85">
        <f t="shared" si="3"/>
        <v>3.2</v>
      </c>
      <c r="AH55" s="23">
        <v>88</v>
      </c>
      <c r="AI55" s="85">
        <f t="shared" si="4"/>
        <v>3.2</v>
      </c>
      <c r="AJ55" s="31">
        <v>79</v>
      </c>
      <c r="AK55" s="85">
        <f t="shared" si="5"/>
        <v>3.2</v>
      </c>
      <c r="AL55" s="78"/>
      <c r="AM55" s="78"/>
      <c r="AN55" s="77"/>
      <c r="AO55" s="73"/>
      <c r="AP55" s="77"/>
      <c r="AQ55" s="79"/>
      <c r="AR55" s="79"/>
      <c r="AS55" s="72"/>
      <c r="AT55" s="72"/>
      <c r="AU55" s="77"/>
      <c r="AV55" s="77"/>
      <c r="AW55" s="77"/>
      <c r="AX55" s="78"/>
      <c r="AY55" s="78"/>
      <c r="AZ55" s="77"/>
      <c r="BA55" s="73"/>
      <c r="BB55" s="77"/>
      <c r="BC55" s="79"/>
      <c r="BD55" s="79"/>
      <c r="BE55" s="72"/>
      <c r="BF55" s="72"/>
      <c r="BG55" s="77"/>
      <c r="BH55" s="77"/>
      <c r="BI55" s="77"/>
      <c r="BJ55" s="78"/>
      <c r="BK55" s="78"/>
      <c r="BL55" s="77"/>
      <c r="BM55" s="73"/>
      <c r="BN55" s="77"/>
      <c r="BO55" s="79"/>
      <c r="BP55" s="79"/>
      <c r="BQ55" s="72"/>
      <c r="BR55" s="72"/>
      <c r="BS55" s="77"/>
      <c r="BT55" s="77"/>
      <c r="BU55" s="46"/>
      <c r="BV55" s="50"/>
      <c r="BW55" s="50"/>
      <c r="BX55" s="46"/>
    </row>
    <row r="56" spans="1:76" x14ac:dyDescent="0.2">
      <c r="A56" s="13"/>
      <c r="B56" s="13"/>
      <c r="C56" s="46"/>
      <c r="D56" s="47"/>
      <c r="E56" s="48"/>
      <c r="F56" s="47"/>
      <c r="G56" s="49"/>
      <c r="H56" s="12"/>
      <c r="I56" s="12"/>
      <c r="J56" s="46"/>
      <c r="K56" s="46"/>
      <c r="L56" s="46"/>
      <c r="M56" s="13"/>
      <c r="N56" s="46"/>
      <c r="O56" s="47"/>
      <c r="P56" s="48"/>
      <c r="Q56" s="47"/>
      <c r="R56" s="49"/>
      <c r="S56" s="12"/>
      <c r="T56" s="12"/>
      <c r="U56" s="46"/>
      <c r="V56" s="46"/>
      <c r="W56" s="46"/>
      <c r="X56" s="77"/>
      <c r="Y56" s="82">
        <f t="shared" si="2"/>
        <v>3.4</v>
      </c>
      <c r="Z56" s="83" t="s">
        <v>6</v>
      </c>
      <c r="AA56" s="82">
        <v>3.6</v>
      </c>
      <c r="AB56" s="42">
        <v>101</v>
      </c>
      <c r="AC56" s="85">
        <f t="shared" si="0"/>
        <v>3.4</v>
      </c>
      <c r="AD56" s="86">
        <v>141</v>
      </c>
      <c r="AE56" s="85">
        <f t="shared" si="1"/>
        <v>3.4</v>
      </c>
      <c r="AF56" s="29">
        <v>110</v>
      </c>
      <c r="AG56" s="85">
        <f t="shared" si="3"/>
        <v>3.4</v>
      </c>
      <c r="AH56" s="23">
        <v>92</v>
      </c>
      <c r="AI56" s="85">
        <f t="shared" si="4"/>
        <v>3.4</v>
      </c>
      <c r="AJ56" s="31">
        <v>83</v>
      </c>
      <c r="AK56" s="85">
        <f t="shared" si="5"/>
        <v>3.4</v>
      </c>
      <c r="AL56" s="78"/>
      <c r="AM56" s="78"/>
      <c r="AN56" s="77"/>
      <c r="AO56" s="73"/>
      <c r="AP56" s="77"/>
      <c r="AQ56" s="79"/>
      <c r="AR56" s="79"/>
      <c r="AS56" s="72"/>
      <c r="AT56" s="72"/>
      <c r="AU56" s="77"/>
      <c r="AV56" s="77"/>
      <c r="AW56" s="77"/>
      <c r="AX56" s="78"/>
      <c r="AY56" s="78"/>
      <c r="AZ56" s="77"/>
      <c r="BA56" s="73"/>
      <c r="BB56" s="77"/>
      <c r="BC56" s="79"/>
      <c r="BD56" s="79"/>
      <c r="BE56" s="72"/>
      <c r="BF56" s="72"/>
      <c r="BG56" s="77"/>
      <c r="BH56" s="77"/>
      <c r="BI56" s="77"/>
      <c r="BJ56" s="78"/>
      <c r="BK56" s="78"/>
      <c r="BL56" s="77"/>
      <c r="BM56" s="73"/>
      <c r="BN56" s="77"/>
      <c r="BO56" s="79"/>
      <c r="BP56" s="79"/>
      <c r="BQ56" s="72"/>
      <c r="BR56" s="72"/>
      <c r="BS56" s="77"/>
      <c r="BT56" s="77"/>
      <c r="BU56" s="46"/>
      <c r="BV56" s="50"/>
      <c r="BW56" s="50"/>
      <c r="BX56" s="46"/>
    </row>
    <row r="57" spans="1:76" x14ac:dyDescent="0.2">
      <c r="A57" s="13"/>
      <c r="B57" s="65" t="s">
        <v>94</v>
      </c>
      <c r="C57" s="292" t="s">
        <v>95</v>
      </c>
      <c r="D57" s="293"/>
      <c r="E57" s="293"/>
      <c r="F57" s="287" t="s">
        <v>74</v>
      </c>
      <c r="G57" s="287"/>
      <c r="H57" s="287"/>
      <c r="I57" s="287"/>
      <c r="J57" s="287"/>
      <c r="K57" s="287"/>
      <c r="L57" s="67"/>
      <c r="M57" s="65" t="s">
        <v>94</v>
      </c>
      <c r="N57" s="292" t="s">
        <v>95</v>
      </c>
      <c r="O57" s="293"/>
      <c r="P57" s="293"/>
      <c r="Q57" s="287" t="s">
        <v>74</v>
      </c>
      <c r="R57" s="287"/>
      <c r="S57" s="287"/>
      <c r="T57" s="287"/>
      <c r="U57" s="287"/>
      <c r="V57" s="287"/>
      <c r="W57" s="67"/>
      <c r="X57" s="92"/>
      <c r="Y57" s="82">
        <f t="shared" si="2"/>
        <v>3.6</v>
      </c>
      <c r="Z57" s="83" t="s">
        <v>6</v>
      </c>
      <c r="AA57" s="82">
        <v>3.8</v>
      </c>
      <c r="AB57" s="42">
        <v>106</v>
      </c>
      <c r="AC57" s="85">
        <f t="shared" si="0"/>
        <v>3.6</v>
      </c>
      <c r="AD57" s="86">
        <v>149</v>
      </c>
      <c r="AE57" s="85">
        <f t="shared" si="1"/>
        <v>3.6</v>
      </c>
      <c r="AF57" s="29">
        <v>118</v>
      </c>
      <c r="AG57" s="85">
        <f t="shared" si="3"/>
        <v>3.6</v>
      </c>
      <c r="AH57" s="23">
        <v>96</v>
      </c>
      <c r="AI57" s="85">
        <f t="shared" si="4"/>
        <v>3.6</v>
      </c>
      <c r="AJ57" s="31">
        <v>87</v>
      </c>
      <c r="AK57" s="85">
        <f t="shared" si="5"/>
        <v>3.6</v>
      </c>
      <c r="AL57" s="78"/>
      <c r="AM57" s="78"/>
      <c r="AN57" s="77"/>
      <c r="AO57" s="73"/>
      <c r="AP57" s="77"/>
      <c r="AQ57" s="79"/>
      <c r="AR57" s="79"/>
      <c r="AS57" s="72"/>
      <c r="AT57" s="72"/>
      <c r="AU57" s="77"/>
      <c r="AV57" s="77"/>
      <c r="AW57" s="77"/>
      <c r="AX57" s="78"/>
      <c r="AY57" s="78"/>
      <c r="AZ57" s="77"/>
      <c r="BA57" s="73"/>
      <c r="BB57" s="77"/>
      <c r="BC57" s="79"/>
      <c r="BD57" s="79"/>
      <c r="BE57" s="72"/>
      <c r="BF57" s="72"/>
      <c r="BG57" s="77"/>
      <c r="BH57" s="77"/>
      <c r="BI57" s="77"/>
      <c r="BJ57" s="78"/>
      <c r="BK57" s="78"/>
      <c r="BL57" s="77"/>
      <c r="BM57" s="73"/>
      <c r="BN57" s="77"/>
      <c r="BO57" s="79"/>
      <c r="BP57" s="79"/>
      <c r="BQ57" s="72"/>
      <c r="BR57" s="72"/>
      <c r="BS57" s="77"/>
      <c r="BT57" s="77"/>
      <c r="BU57" s="46"/>
      <c r="BV57" s="50"/>
      <c r="BW57" s="50"/>
      <c r="BX57" s="46"/>
    </row>
    <row r="58" spans="1:76" x14ac:dyDescent="0.2">
      <c r="A58" s="13"/>
      <c r="B58" s="201" t="s">
        <v>91</v>
      </c>
      <c r="C58" s="287"/>
      <c r="D58" s="287"/>
      <c r="E58" s="287"/>
      <c r="F58" s="287"/>
      <c r="G58" s="287"/>
      <c r="H58" s="287"/>
      <c r="I58" s="232" t="s">
        <v>93</v>
      </c>
      <c r="J58" s="287"/>
      <c r="K58" s="287"/>
      <c r="L58" s="12"/>
      <c r="M58" s="201" t="s">
        <v>91</v>
      </c>
      <c r="N58" s="287"/>
      <c r="O58" s="287"/>
      <c r="P58" s="287"/>
      <c r="Q58" s="287"/>
      <c r="R58" s="287"/>
      <c r="S58" s="287"/>
      <c r="T58" s="232" t="s">
        <v>93</v>
      </c>
      <c r="U58" s="287"/>
      <c r="V58" s="287"/>
      <c r="W58" s="12"/>
      <c r="X58" s="72"/>
      <c r="Y58" s="82">
        <f t="shared" si="2"/>
        <v>3.8</v>
      </c>
      <c r="Z58" s="83" t="s">
        <v>6</v>
      </c>
      <c r="AA58" s="82">
        <v>4</v>
      </c>
      <c r="AB58" s="42">
        <v>110</v>
      </c>
      <c r="AC58" s="85">
        <f t="shared" si="0"/>
        <v>3.8</v>
      </c>
      <c r="AD58" s="86">
        <v>157</v>
      </c>
      <c r="AE58" s="85">
        <f t="shared" si="1"/>
        <v>3.8</v>
      </c>
      <c r="AF58" s="29">
        <v>126</v>
      </c>
      <c r="AG58" s="85">
        <f t="shared" si="3"/>
        <v>3.8</v>
      </c>
      <c r="AH58" s="23">
        <v>100</v>
      </c>
      <c r="AI58" s="85">
        <f t="shared" si="4"/>
        <v>3.8</v>
      </c>
      <c r="AJ58" s="31">
        <v>91</v>
      </c>
      <c r="AK58" s="85">
        <f t="shared" si="5"/>
        <v>3.8</v>
      </c>
      <c r="AL58" s="78"/>
      <c r="AM58" s="78"/>
      <c r="AN58" s="77"/>
      <c r="AO58" s="73"/>
      <c r="AP58" s="77"/>
      <c r="AQ58" s="79"/>
      <c r="AR58" s="79"/>
      <c r="AS58" s="72"/>
      <c r="AT58" s="72"/>
      <c r="AU58" s="77"/>
      <c r="AV58" s="77"/>
      <c r="AW58" s="77"/>
      <c r="AX58" s="78"/>
      <c r="AY58" s="78"/>
      <c r="AZ58" s="77"/>
      <c r="BA58" s="73"/>
      <c r="BB58" s="77"/>
      <c r="BC58" s="79"/>
      <c r="BD58" s="79"/>
      <c r="BE58" s="72"/>
      <c r="BF58" s="72"/>
      <c r="BG58" s="77"/>
      <c r="BH58" s="77"/>
      <c r="BI58" s="77"/>
      <c r="BJ58" s="78"/>
      <c r="BK58" s="78"/>
      <c r="BL58" s="77"/>
      <c r="BM58" s="73"/>
      <c r="BN58" s="77"/>
      <c r="BO58" s="79"/>
      <c r="BP58" s="79"/>
      <c r="BQ58" s="72"/>
      <c r="BR58" s="72"/>
      <c r="BS58" s="77"/>
      <c r="BT58" s="77"/>
      <c r="BU58" s="46"/>
      <c r="BV58" s="50"/>
      <c r="BW58" s="50"/>
      <c r="BX58" s="46"/>
    </row>
    <row r="59" spans="1:76" x14ac:dyDescent="0.2">
      <c r="A59" s="13"/>
      <c r="B59" s="201" t="s">
        <v>32</v>
      </c>
      <c r="C59" s="287"/>
      <c r="D59" s="287"/>
      <c r="E59" s="287"/>
      <c r="F59" s="287"/>
      <c r="G59" s="287"/>
      <c r="H59" s="287"/>
      <c r="I59" s="287"/>
      <c r="J59" s="287"/>
      <c r="K59" s="287"/>
      <c r="L59" s="12"/>
      <c r="M59" s="201" t="s">
        <v>32</v>
      </c>
      <c r="N59" s="287"/>
      <c r="O59" s="287"/>
      <c r="P59" s="287"/>
      <c r="Q59" s="287"/>
      <c r="R59" s="287"/>
      <c r="S59" s="287"/>
      <c r="T59" s="287"/>
      <c r="U59" s="287"/>
      <c r="V59" s="287"/>
      <c r="W59" s="12"/>
      <c r="X59" s="72"/>
      <c r="Y59" s="82">
        <f t="shared" si="2"/>
        <v>4</v>
      </c>
      <c r="Z59" s="83" t="s">
        <v>6</v>
      </c>
      <c r="AA59" s="82">
        <v>4.5</v>
      </c>
      <c r="AB59" s="84">
        <v>119</v>
      </c>
      <c r="AC59" s="84"/>
      <c r="AD59" s="87"/>
      <c r="AE59" s="87"/>
      <c r="AF59" s="86">
        <v>146</v>
      </c>
      <c r="AG59" s="85">
        <f t="shared" si="3"/>
        <v>4</v>
      </c>
      <c r="AH59" s="27">
        <v>111</v>
      </c>
      <c r="AI59" s="85">
        <f t="shared" si="4"/>
        <v>4</v>
      </c>
      <c r="AJ59" s="31">
        <v>95</v>
      </c>
      <c r="AK59" s="85">
        <f t="shared" si="5"/>
        <v>4</v>
      </c>
      <c r="AL59" s="78"/>
      <c r="AM59" s="78"/>
      <c r="AN59" s="77"/>
      <c r="AO59" s="73"/>
      <c r="AP59" s="77"/>
      <c r="AQ59" s="79"/>
      <c r="AR59" s="79"/>
      <c r="AS59" s="72"/>
      <c r="AT59" s="72"/>
      <c r="AU59" s="77"/>
      <c r="AV59" s="77"/>
      <c r="AW59" s="77"/>
      <c r="AX59" s="78"/>
      <c r="AY59" s="78"/>
      <c r="AZ59" s="77"/>
      <c r="BA59" s="73"/>
      <c r="BB59" s="77"/>
      <c r="BC59" s="79"/>
      <c r="BD59" s="79"/>
      <c r="BE59" s="72"/>
      <c r="BF59" s="72"/>
      <c r="BG59" s="77"/>
      <c r="BH59" s="77"/>
      <c r="BI59" s="77"/>
      <c r="BJ59" s="78"/>
      <c r="BK59" s="78"/>
      <c r="BL59" s="77"/>
      <c r="BM59" s="73"/>
      <c r="BN59" s="77"/>
      <c r="BO59" s="79"/>
      <c r="BP59" s="79"/>
      <c r="BQ59" s="72"/>
      <c r="BR59" s="72"/>
      <c r="BS59" s="77"/>
      <c r="BT59" s="77"/>
      <c r="BU59" s="46"/>
      <c r="BV59" s="50"/>
      <c r="BW59" s="50"/>
      <c r="BX59" s="46"/>
    </row>
    <row r="60" spans="1:76" x14ac:dyDescent="0.2">
      <c r="A60" s="13"/>
      <c r="B60" s="201" t="s">
        <v>77</v>
      </c>
      <c r="C60" s="287"/>
      <c r="D60" s="287"/>
      <c r="E60" s="287"/>
      <c r="F60" s="287"/>
      <c r="G60" s="287"/>
      <c r="H60" s="287"/>
      <c r="I60" s="287"/>
      <c r="J60" s="287"/>
      <c r="K60" s="287"/>
      <c r="L60" s="12"/>
      <c r="M60" s="201" t="s">
        <v>77</v>
      </c>
      <c r="N60" s="287"/>
      <c r="O60" s="287"/>
      <c r="P60" s="287"/>
      <c r="Q60" s="287"/>
      <c r="R60" s="287"/>
      <c r="S60" s="287"/>
      <c r="T60" s="287"/>
      <c r="U60" s="287"/>
      <c r="V60" s="287"/>
      <c r="W60" s="12"/>
      <c r="X60" s="72"/>
      <c r="Y60" s="82">
        <f t="shared" si="2"/>
        <v>4.5</v>
      </c>
      <c r="Z60" s="83" t="s">
        <v>6</v>
      </c>
      <c r="AA60" s="82">
        <v>5</v>
      </c>
      <c r="AB60" s="84">
        <v>132</v>
      </c>
      <c r="AC60" s="88"/>
      <c r="AD60" s="87"/>
      <c r="AE60" s="87"/>
      <c r="AF60" s="86">
        <v>166</v>
      </c>
      <c r="AG60" s="85">
        <f t="shared" si="3"/>
        <v>4.5</v>
      </c>
      <c r="AH60" s="27">
        <v>124</v>
      </c>
      <c r="AI60" s="85">
        <f t="shared" si="4"/>
        <v>4.5</v>
      </c>
      <c r="AJ60" s="31">
        <v>105</v>
      </c>
      <c r="AK60" s="85">
        <f t="shared" si="5"/>
        <v>4.5</v>
      </c>
      <c r="AL60" s="78"/>
      <c r="AM60" s="78"/>
      <c r="AN60" s="77"/>
      <c r="AO60" s="73"/>
      <c r="AP60" s="77"/>
      <c r="AQ60" s="79"/>
      <c r="AR60" s="79"/>
      <c r="AS60" s="72"/>
      <c r="AT60" s="72"/>
      <c r="AU60" s="77"/>
      <c r="AV60" s="77"/>
      <c r="AW60" s="77"/>
      <c r="AX60" s="78"/>
      <c r="AY60" s="78"/>
      <c r="AZ60" s="77"/>
      <c r="BA60" s="73"/>
      <c r="BB60" s="77"/>
      <c r="BC60" s="79"/>
      <c r="BD60" s="79"/>
      <c r="BE60" s="72"/>
      <c r="BF60" s="72"/>
      <c r="BG60" s="77"/>
      <c r="BH60" s="77"/>
      <c r="BI60" s="77"/>
      <c r="BJ60" s="78"/>
      <c r="BK60" s="78"/>
      <c r="BL60" s="77"/>
      <c r="BM60" s="73"/>
      <c r="BN60" s="77"/>
      <c r="BO60" s="79"/>
      <c r="BP60" s="79"/>
      <c r="BQ60" s="72"/>
      <c r="BR60" s="72"/>
      <c r="BS60" s="77"/>
      <c r="BT60" s="77"/>
      <c r="BU60" s="46"/>
      <c r="BV60" s="50"/>
      <c r="BW60" s="50"/>
      <c r="BX60" s="46"/>
    </row>
    <row r="61" spans="1:76" x14ac:dyDescent="0.2">
      <c r="A61" s="13"/>
      <c r="B61" s="201" t="s">
        <v>92</v>
      </c>
      <c r="C61" s="287"/>
      <c r="D61" s="287"/>
      <c r="E61" s="287"/>
      <c r="F61" s="287"/>
      <c r="G61" s="287"/>
      <c r="H61" s="287"/>
      <c r="I61" s="287"/>
      <c r="J61" s="287"/>
      <c r="K61" s="287"/>
      <c r="L61" s="12"/>
      <c r="M61" s="201" t="s">
        <v>92</v>
      </c>
      <c r="N61" s="287"/>
      <c r="O61" s="287"/>
      <c r="P61" s="287"/>
      <c r="Q61" s="287"/>
      <c r="R61" s="287"/>
      <c r="S61" s="287"/>
      <c r="T61" s="287"/>
      <c r="U61" s="287"/>
      <c r="V61" s="287"/>
      <c r="W61" s="12"/>
      <c r="X61" s="72"/>
      <c r="Y61" s="82">
        <f t="shared" si="2"/>
        <v>5</v>
      </c>
      <c r="Z61" s="83" t="s">
        <v>6</v>
      </c>
      <c r="AA61" s="82">
        <v>5.5</v>
      </c>
      <c r="AB61" s="89">
        <v>147</v>
      </c>
      <c r="AC61" s="88"/>
      <c r="AD61" s="87"/>
      <c r="AE61" s="87"/>
      <c r="AF61" s="86">
        <v>186</v>
      </c>
      <c r="AG61" s="85">
        <f t="shared" si="3"/>
        <v>5</v>
      </c>
      <c r="AH61" s="27">
        <v>137</v>
      </c>
      <c r="AI61" s="85">
        <f t="shared" si="4"/>
        <v>5</v>
      </c>
      <c r="AJ61" s="31">
        <v>115</v>
      </c>
      <c r="AK61" s="85">
        <f t="shared" si="5"/>
        <v>5</v>
      </c>
      <c r="AL61" s="78"/>
      <c r="AM61" s="78"/>
      <c r="AN61" s="77"/>
      <c r="AO61" s="73"/>
      <c r="AP61" s="77"/>
      <c r="AQ61" s="79"/>
      <c r="AR61" s="79"/>
      <c r="AS61" s="72"/>
      <c r="AT61" s="72"/>
      <c r="AU61" s="77"/>
      <c r="AV61" s="77"/>
      <c r="AW61" s="77"/>
      <c r="AX61" s="78"/>
      <c r="AY61" s="78"/>
      <c r="AZ61" s="77"/>
      <c r="BA61" s="73"/>
      <c r="BB61" s="77"/>
      <c r="BC61" s="79"/>
      <c r="BD61" s="79"/>
      <c r="BE61" s="72"/>
      <c r="BF61" s="72"/>
      <c r="BG61" s="77"/>
      <c r="BH61" s="77"/>
      <c r="BI61" s="77"/>
      <c r="BJ61" s="78"/>
      <c r="BK61" s="78"/>
      <c r="BL61" s="77"/>
      <c r="BM61" s="73"/>
      <c r="BN61" s="77"/>
      <c r="BO61" s="79"/>
      <c r="BP61" s="79"/>
      <c r="BQ61" s="72"/>
      <c r="BR61" s="72"/>
      <c r="BS61" s="77"/>
      <c r="BT61" s="77"/>
      <c r="BU61" s="46"/>
      <c r="BV61" s="50"/>
      <c r="BW61" s="50"/>
      <c r="BX61" s="46"/>
    </row>
    <row r="62" spans="1:76" ht="12.75" customHeight="1" x14ac:dyDescent="0.2">
      <c r="A62" s="13"/>
      <c r="B62" s="201" t="s">
        <v>84</v>
      </c>
      <c r="C62" s="63" t="s">
        <v>89</v>
      </c>
      <c r="D62" s="53" t="s">
        <v>98</v>
      </c>
      <c r="E62" s="54" t="s">
        <v>58</v>
      </c>
      <c r="F62" s="53" t="s">
        <v>43</v>
      </c>
      <c r="G62" s="55"/>
      <c r="H62" s="288" t="s">
        <v>96</v>
      </c>
      <c r="I62" s="202" t="s">
        <v>5</v>
      </c>
      <c r="J62" s="202" t="s">
        <v>43</v>
      </c>
      <c r="K62" s="290" t="s">
        <v>97</v>
      </c>
      <c r="L62" s="68"/>
      <c r="M62" s="201" t="s">
        <v>84</v>
      </c>
      <c r="N62" s="63" t="s">
        <v>89</v>
      </c>
      <c r="O62" s="53" t="s">
        <v>98</v>
      </c>
      <c r="P62" s="54" t="s">
        <v>58</v>
      </c>
      <c r="Q62" s="53" t="s">
        <v>43</v>
      </c>
      <c r="R62" s="55"/>
      <c r="S62" s="288" t="s">
        <v>96</v>
      </c>
      <c r="T62" s="202" t="s">
        <v>5</v>
      </c>
      <c r="U62" s="202" t="s">
        <v>43</v>
      </c>
      <c r="V62" s="290" t="s">
        <v>97</v>
      </c>
      <c r="W62" s="68"/>
      <c r="X62" s="94"/>
      <c r="Y62" s="82">
        <f t="shared" si="2"/>
        <v>5.5</v>
      </c>
      <c r="Z62" s="83" t="s">
        <v>6</v>
      </c>
      <c r="AA62" s="82">
        <v>6</v>
      </c>
      <c r="AB62" s="89">
        <v>162</v>
      </c>
      <c r="AC62" s="88"/>
      <c r="AD62" s="87"/>
      <c r="AE62" s="87"/>
      <c r="AF62" s="86">
        <v>206</v>
      </c>
      <c r="AG62" s="85">
        <f t="shared" si="3"/>
        <v>5.5</v>
      </c>
      <c r="AH62" s="27">
        <v>150</v>
      </c>
      <c r="AI62" s="85">
        <f t="shared" si="4"/>
        <v>5.5</v>
      </c>
      <c r="AJ62" s="31">
        <v>125</v>
      </c>
      <c r="AK62" s="85">
        <f t="shared" si="5"/>
        <v>5.5</v>
      </c>
      <c r="AL62" s="78"/>
      <c r="AM62" s="78"/>
      <c r="AN62" s="77"/>
      <c r="AO62" s="73"/>
      <c r="AP62" s="77"/>
      <c r="AQ62" s="79"/>
      <c r="AR62" s="79"/>
      <c r="AS62" s="72"/>
      <c r="AT62" s="72"/>
      <c r="AU62" s="77"/>
      <c r="AV62" s="77"/>
      <c r="AW62" s="77"/>
      <c r="AX62" s="78"/>
      <c r="AY62" s="78"/>
      <c r="AZ62" s="77"/>
      <c r="BA62" s="73"/>
      <c r="BB62" s="77"/>
      <c r="BC62" s="79"/>
      <c r="BD62" s="79"/>
      <c r="BE62" s="72"/>
      <c r="BF62" s="72"/>
      <c r="BG62" s="77"/>
      <c r="BH62" s="77"/>
      <c r="BI62" s="77"/>
      <c r="BJ62" s="78"/>
      <c r="BK62" s="78"/>
      <c r="BL62" s="77"/>
      <c r="BM62" s="73"/>
      <c r="BN62" s="77"/>
      <c r="BO62" s="79"/>
      <c r="BP62" s="79"/>
      <c r="BQ62" s="72"/>
      <c r="BR62" s="72"/>
      <c r="BS62" s="77"/>
      <c r="BT62" s="77"/>
      <c r="BU62" s="46"/>
      <c r="BV62" s="50"/>
      <c r="BW62" s="50"/>
      <c r="BX62" s="46"/>
    </row>
    <row r="63" spans="1:76" x14ac:dyDescent="0.2">
      <c r="A63" s="13"/>
      <c r="B63" s="200"/>
      <c r="C63" s="231" t="s">
        <v>17</v>
      </c>
      <c r="D63" s="57" t="s">
        <v>63</v>
      </c>
      <c r="E63" s="58" t="s">
        <v>18</v>
      </c>
      <c r="F63" s="59" t="s">
        <v>63</v>
      </c>
      <c r="G63" s="60" t="s">
        <v>21</v>
      </c>
      <c r="H63" s="289"/>
      <c r="I63" s="203" t="s">
        <v>46</v>
      </c>
      <c r="J63" s="203" t="s">
        <v>46</v>
      </c>
      <c r="K63" s="291"/>
      <c r="L63" s="68"/>
      <c r="M63" s="200"/>
      <c r="N63" s="231" t="s">
        <v>17</v>
      </c>
      <c r="O63" s="57" t="s">
        <v>63</v>
      </c>
      <c r="P63" s="58" t="s">
        <v>18</v>
      </c>
      <c r="Q63" s="59" t="s">
        <v>63</v>
      </c>
      <c r="R63" s="60" t="s">
        <v>21</v>
      </c>
      <c r="S63" s="289"/>
      <c r="T63" s="203" t="s">
        <v>46</v>
      </c>
      <c r="U63" s="203" t="s">
        <v>46</v>
      </c>
      <c r="V63" s="291"/>
      <c r="W63" s="68"/>
      <c r="X63" s="94"/>
      <c r="Y63" s="90">
        <f t="shared" si="2"/>
        <v>6</v>
      </c>
      <c r="Z63" s="83" t="s">
        <v>6</v>
      </c>
      <c r="AA63" s="90">
        <v>6.5</v>
      </c>
      <c r="AB63" s="89">
        <v>177</v>
      </c>
      <c r="AC63" s="88"/>
      <c r="AD63" s="87"/>
      <c r="AE63" s="87"/>
      <c r="AF63" s="91"/>
      <c r="AG63" s="91"/>
      <c r="AH63" s="29">
        <v>165</v>
      </c>
      <c r="AI63" s="85">
        <f t="shared" si="4"/>
        <v>6</v>
      </c>
      <c r="AJ63" s="31">
        <v>135</v>
      </c>
      <c r="AK63" s="85">
        <f t="shared" si="5"/>
        <v>6</v>
      </c>
      <c r="AL63" s="78"/>
      <c r="AM63" s="78"/>
      <c r="AN63" s="77"/>
      <c r="AO63" s="73"/>
      <c r="AP63" s="77"/>
      <c r="AQ63" s="79"/>
      <c r="AR63" s="79"/>
      <c r="AS63" s="72"/>
      <c r="AT63" s="72"/>
      <c r="AU63" s="77"/>
      <c r="AV63" s="77"/>
      <c r="AW63" s="77"/>
      <c r="AX63" s="78"/>
      <c r="AY63" s="78"/>
      <c r="AZ63" s="77"/>
      <c r="BA63" s="73"/>
      <c r="BB63" s="77"/>
      <c r="BC63" s="79"/>
      <c r="BD63" s="79"/>
      <c r="BE63" s="72"/>
      <c r="BF63" s="72"/>
      <c r="BG63" s="77"/>
      <c r="BH63" s="77"/>
      <c r="BI63" s="77"/>
      <c r="BJ63" s="78"/>
      <c r="BK63" s="78"/>
      <c r="BL63" s="77"/>
      <c r="BM63" s="73"/>
      <c r="BN63" s="77"/>
      <c r="BO63" s="79"/>
      <c r="BP63" s="79"/>
      <c r="BQ63" s="72"/>
      <c r="BR63" s="72"/>
      <c r="BS63" s="77"/>
      <c r="BT63" s="77"/>
      <c r="BU63" s="46"/>
      <c r="BV63" s="50"/>
      <c r="BW63" s="50"/>
      <c r="BX63" s="46"/>
    </row>
    <row r="64" spans="1:76" x14ac:dyDescent="0.2">
      <c r="A64" s="13"/>
      <c r="B64" s="281" t="s">
        <v>83</v>
      </c>
      <c r="C64" s="281"/>
      <c r="D64" s="281"/>
      <c r="E64" s="281"/>
      <c r="F64" s="17">
        <f>IF(LEFT(C63,1)="N",0,4*D66)</f>
        <v>0</v>
      </c>
      <c r="G64" s="17">
        <f>IF(LEFT(C63,1)="N",0,ROUNDDOWN(F64/VLOOKUP(B63,$Y$23:$AK$73,5),0))</f>
        <v>0</v>
      </c>
      <c r="H64" s="19" t="str">
        <f>IF(G64&gt;0,ROUNDDOWN(F64/G64,2),"-")</f>
        <v>-</v>
      </c>
      <c r="I64" s="11"/>
      <c r="J64" s="11"/>
      <c r="K64" s="52"/>
      <c r="L64" s="204"/>
      <c r="M64" s="281" t="s">
        <v>83</v>
      </c>
      <c r="N64" s="281"/>
      <c r="O64" s="281"/>
      <c r="P64" s="281"/>
      <c r="Q64" s="17">
        <f>IF(LEFT(N63,1)="N",0,4*O66)</f>
        <v>0</v>
      </c>
      <c r="R64" s="17">
        <f>IF(LEFT(N63,1)="N",0,ROUNDDOWN(Q64/VLOOKUP(M63,$Y$23:$AK$73,5),0))</f>
        <v>0</v>
      </c>
      <c r="S64" s="19" t="str">
        <f>IF(R64&gt;0,ROUNDDOWN(Q64/R64,2),"-")</f>
        <v>-</v>
      </c>
      <c r="T64" s="11"/>
      <c r="U64" s="11"/>
      <c r="V64" s="52"/>
      <c r="W64" s="69"/>
      <c r="X64" s="95"/>
      <c r="Y64" s="90">
        <f t="shared" si="2"/>
        <v>6.5</v>
      </c>
      <c r="Z64" s="83" t="s">
        <v>6</v>
      </c>
      <c r="AA64" s="90">
        <v>7</v>
      </c>
      <c r="AB64" s="89">
        <v>192</v>
      </c>
      <c r="AC64" s="88"/>
      <c r="AD64" s="87"/>
      <c r="AE64" s="87"/>
      <c r="AF64" s="91"/>
      <c r="AG64" s="91"/>
      <c r="AH64" s="29">
        <v>180</v>
      </c>
      <c r="AI64" s="85">
        <f t="shared" si="4"/>
        <v>6.5</v>
      </c>
      <c r="AJ64" s="31">
        <v>145</v>
      </c>
      <c r="AK64" s="85">
        <f t="shared" si="5"/>
        <v>6.5</v>
      </c>
      <c r="AL64" s="78"/>
      <c r="AM64" s="78"/>
      <c r="AN64" s="77"/>
      <c r="AO64" s="73"/>
      <c r="AP64" s="77"/>
      <c r="AQ64" s="79"/>
      <c r="AR64" s="79"/>
      <c r="AS64" s="72"/>
      <c r="AT64" s="72"/>
      <c r="AU64" s="77"/>
      <c r="AV64" s="77"/>
      <c r="AW64" s="77"/>
      <c r="AX64" s="78"/>
      <c r="AY64" s="78"/>
      <c r="AZ64" s="77"/>
      <c r="BA64" s="73"/>
      <c r="BB64" s="77"/>
      <c r="BC64" s="79"/>
      <c r="BD64" s="79"/>
      <c r="BE64" s="72"/>
      <c r="BF64" s="72"/>
      <c r="BG64" s="77"/>
      <c r="BH64" s="77"/>
      <c r="BI64" s="77"/>
      <c r="BJ64" s="78"/>
      <c r="BK64" s="78"/>
      <c r="BL64" s="77"/>
      <c r="BM64" s="73"/>
      <c r="BN64" s="77"/>
      <c r="BO64" s="79"/>
      <c r="BP64" s="79"/>
      <c r="BQ64" s="72"/>
      <c r="BR64" s="72"/>
      <c r="BS64" s="77"/>
      <c r="BT64" s="77"/>
      <c r="BU64" s="46"/>
      <c r="BV64" s="50"/>
      <c r="BW64" s="50"/>
      <c r="BX64" s="46"/>
    </row>
    <row r="65" spans="1:76" x14ac:dyDescent="0.2">
      <c r="A65" s="13"/>
      <c r="B65" s="2"/>
      <c r="D65" s="2"/>
      <c r="E65" s="2"/>
      <c r="G65" s="2"/>
      <c r="H65" s="11"/>
      <c r="I65" s="11"/>
      <c r="J65" s="11"/>
      <c r="K65" s="52"/>
      <c r="L65" s="204"/>
      <c r="M65" s="2"/>
      <c r="O65" s="2"/>
      <c r="P65" s="2"/>
      <c r="R65" s="2"/>
      <c r="S65" s="11"/>
      <c r="T65" s="11"/>
      <c r="U65" s="11"/>
      <c r="V65" s="52"/>
      <c r="W65" s="69"/>
      <c r="X65" s="95"/>
      <c r="Y65" s="90">
        <f t="shared" si="2"/>
        <v>7</v>
      </c>
      <c r="Z65" s="83" t="s">
        <v>6</v>
      </c>
      <c r="AA65" s="90">
        <v>8</v>
      </c>
      <c r="AB65" s="88"/>
      <c r="AC65" s="88"/>
      <c r="AD65" s="87"/>
      <c r="AE65" s="87"/>
      <c r="AF65" s="91"/>
      <c r="AG65" s="91"/>
      <c r="AH65" s="29">
        <v>200</v>
      </c>
      <c r="AI65" s="85">
        <f t="shared" si="4"/>
        <v>7</v>
      </c>
      <c r="AJ65" s="31">
        <v>160</v>
      </c>
      <c r="AK65" s="85">
        <f t="shared" si="5"/>
        <v>7</v>
      </c>
      <c r="AL65" s="78"/>
      <c r="AM65" s="78"/>
      <c r="AN65" s="77"/>
      <c r="AO65" s="73"/>
      <c r="AP65" s="77"/>
      <c r="AQ65" s="79"/>
      <c r="AR65" s="79"/>
      <c r="AS65" s="72"/>
      <c r="AT65" s="72"/>
      <c r="AU65" s="77"/>
      <c r="AV65" s="77"/>
      <c r="AW65" s="77"/>
      <c r="AX65" s="78"/>
      <c r="AY65" s="78"/>
      <c r="AZ65" s="77"/>
      <c r="BA65" s="73"/>
      <c r="BB65" s="77"/>
      <c r="BC65" s="79"/>
      <c r="BD65" s="79"/>
      <c r="BE65" s="72"/>
      <c r="BF65" s="72"/>
      <c r="BG65" s="77"/>
      <c r="BH65" s="77"/>
      <c r="BI65" s="77"/>
      <c r="BJ65" s="78"/>
      <c r="BK65" s="78"/>
      <c r="BL65" s="77"/>
      <c r="BM65" s="73"/>
      <c r="BN65" s="77"/>
      <c r="BO65" s="79"/>
      <c r="BP65" s="79"/>
      <c r="BQ65" s="72"/>
      <c r="BR65" s="72"/>
      <c r="BS65" s="77"/>
      <c r="BT65" s="77"/>
      <c r="BU65" s="46"/>
      <c r="BV65" s="50"/>
      <c r="BW65" s="50"/>
      <c r="BX65" s="46"/>
    </row>
    <row r="66" spans="1:76" x14ac:dyDescent="0.2">
      <c r="A66" s="13"/>
      <c r="B66" s="64" t="s">
        <v>85</v>
      </c>
      <c r="C66" s="16">
        <f>B63</f>
        <v>0</v>
      </c>
      <c r="D66" s="15">
        <f>VLOOKUP(C66,$Y$23:$AK$73,VLOOKUP(F57,$AO$20:$AS$22,4,FALSE),TRUE)</f>
        <v>14</v>
      </c>
      <c r="E66" s="199"/>
      <c r="F66" s="200"/>
      <c r="G66" s="200"/>
      <c r="H66" s="14" t="str">
        <f>IF(G66&gt;0,ROUNDDOWN(F66/G66,2),"-")</f>
        <v>-</v>
      </c>
      <c r="I66" s="14">
        <f>IF(E66&gt;0,F66/(E66*D66)%,0)</f>
        <v>0</v>
      </c>
      <c r="J66" s="14">
        <f>IF(G66&gt;0,(F66/G66)/VLOOKUP(C66,$Y$23:$AK$73,3,TRUE)%,0)</f>
        <v>0</v>
      </c>
      <c r="K66" s="18"/>
      <c r="L66" s="205"/>
      <c r="M66" s="64" t="s">
        <v>85</v>
      </c>
      <c r="N66" s="16">
        <f>M63</f>
        <v>0</v>
      </c>
      <c r="O66" s="15">
        <f>VLOOKUP(N66,$Y$23:$AK$73,VLOOKUP(Q57,$AO$20:$AS$22,4,FALSE),TRUE)</f>
        <v>14</v>
      </c>
      <c r="P66" s="199"/>
      <c r="Q66" s="200"/>
      <c r="R66" s="200"/>
      <c r="S66" s="14" t="str">
        <f>IF(R66&gt;0,ROUNDDOWN(Q66/R66,2),"-")</f>
        <v>-</v>
      </c>
      <c r="T66" s="14">
        <f>IF(P66&gt;0,Q66/(P66*O66)%,0)</f>
        <v>0</v>
      </c>
      <c r="U66" s="14">
        <f>IF(R66&gt;0,(Q66/R66)/VLOOKUP(N66,$Y$23:$AK$73,3,TRUE)%,0)</f>
        <v>0</v>
      </c>
      <c r="V66" s="18"/>
      <c r="W66" s="70"/>
      <c r="X66" s="96"/>
      <c r="Y66" s="90">
        <f>AA65</f>
        <v>8</v>
      </c>
      <c r="Z66" s="83" t="s">
        <v>6</v>
      </c>
      <c r="AA66" s="90">
        <v>9</v>
      </c>
      <c r="AB66" s="88"/>
      <c r="AC66" s="88"/>
      <c r="AD66" s="87"/>
      <c r="AE66" s="87"/>
      <c r="AF66" s="91"/>
      <c r="AG66" s="91"/>
      <c r="AH66" s="29">
        <v>225</v>
      </c>
      <c r="AI66" s="85">
        <f t="shared" si="4"/>
        <v>8</v>
      </c>
      <c r="AJ66" s="31">
        <v>175</v>
      </c>
      <c r="AK66" s="85">
        <f t="shared" si="5"/>
        <v>8</v>
      </c>
      <c r="AL66" s="78"/>
      <c r="AM66" s="78"/>
      <c r="AN66" s="77"/>
      <c r="AO66" s="73"/>
      <c r="AP66" s="77"/>
      <c r="AQ66" s="79"/>
      <c r="AR66" s="79"/>
      <c r="AS66" s="72"/>
      <c r="AT66" s="72"/>
      <c r="AU66" s="77"/>
      <c r="AV66" s="77"/>
      <c r="AW66" s="77"/>
      <c r="AX66" s="78"/>
      <c r="AY66" s="78"/>
      <c r="AZ66" s="77"/>
      <c r="BA66" s="73"/>
      <c r="BB66" s="77"/>
      <c r="BC66" s="79"/>
      <c r="BD66" s="79"/>
      <c r="BE66" s="72"/>
      <c r="BF66" s="72"/>
      <c r="BG66" s="77"/>
      <c r="BH66" s="77"/>
      <c r="BI66" s="77"/>
      <c r="BJ66" s="78"/>
      <c r="BK66" s="78"/>
      <c r="BL66" s="77"/>
      <c r="BM66" s="73"/>
      <c r="BN66" s="77"/>
      <c r="BO66" s="79"/>
      <c r="BP66" s="79"/>
      <c r="BQ66" s="72"/>
      <c r="BR66" s="72"/>
      <c r="BS66" s="77"/>
      <c r="BT66" s="77"/>
      <c r="BU66" s="46"/>
      <c r="BV66" s="50"/>
      <c r="BW66" s="50"/>
      <c r="BX66" s="46"/>
    </row>
    <row r="67" spans="1:76" x14ac:dyDescent="0.2">
      <c r="A67" s="13"/>
      <c r="F67" s="1"/>
      <c r="H67" s="1"/>
      <c r="I67" s="1"/>
      <c r="J67" s="1"/>
      <c r="K67" s="18"/>
      <c r="L67" s="205"/>
      <c r="Q67" s="1"/>
      <c r="S67" s="1"/>
      <c r="T67" s="1"/>
      <c r="U67" s="1"/>
      <c r="V67" s="18"/>
      <c r="W67" s="70"/>
      <c r="X67" s="96"/>
      <c r="Y67" s="90">
        <f t="shared" si="2"/>
        <v>9</v>
      </c>
      <c r="Z67" s="83" t="s">
        <v>6</v>
      </c>
      <c r="AA67" s="90">
        <v>10</v>
      </c>
      <c r="AB67" s="88"/>
      <c r="AC67" s="88"/>
      <c r="AD67" s="87"/>
      <c r="AE67" s="87"/>
      <c r="AF67" s="91"/>
      <c r="AG67" s="91"/>
      <c r="AH67" s="86">
        <v>250</v>
      </c>
      <c r="AI67" s="85">
        <f t="shared" si="4"/>
        <v>9</v>
      </c>
      <c r="AJ67" s="31">
        <v>190</v>
      </c>
      <c r="AK67" s="85">
        <f t="shared" si="5"/>
        <v>9</v>
      </c>
      <c r="AL67" s="78"/>
      <c r="AM67" s="78"/>
      <c r="AN67" s="77"/>
      <c r="AO67" s="73"/>
      <c r="AP67" s="77"/>
      <c r="AQ67" s="79"/>
      <c r="AR67" s="79"/>
      <c r="AS67" s="72"/>
      <c r="AT67" s="72"/>
      <c r="AU67" s="77"/>
      <c r="AV67" s="77"/>
      <c r="AW67" s="77"/>
      <c r="AX67" s="78"/>
      <c r="AY67" s="78"/>
      <c r="AZ67" s="77"/>
      <c r="BA67" s="73"/>
      <c r="BB67" s="77"/>
      <c r="BC67" s="79"/>
      <c r="BD67" s="79"/>
      <c r="BE67" s="72"/>
      <c r="BF67" s="72"/>
      <c r="BG67" s="77"/>
      <c r="BH67" s="77"/>
      <c r="BI67" s="77"/>
      <c r="BJ67" s="78"/>
      <c r="BK67" s="78"/>
      <c r="BL67" s="77"/>
      <c r="BM67" s="73"/>
      <c r="BN67" s="77"/>
      <c r="BO67" s="79"/>
      <c r="BP67" s="79"/>
      <c r="BQ67" s="72"/>
      <c r="BR67" s="72"/>
      <c r="BS67" s="77"/>
      <c r="BT67" s="77"/>
      <c r="BU67" s="46"/>
      <c r="BV67" s="50"/>
      <c r="BW67" s="50"/>
      <c r="BX67" s="46"/>
    </row>
    <row r="68" spans="1:76" x14ac:dyDescent="0.2">
      <c r="A68" s="13"/>
      <c r="B68" s="286" t="s">
        <v>80</v>
      </c>
      <c r="C68" s="286"/>
      <c r="D68" s="286"/>
      <c r="E68" s="286"/>
      <c r="F68" s="17">
        <f>F64+F66</f>
        <v>0</v>
      </c>
      <c r="G68" s="17">
        <f>G64+G66</f>
        <v>0</v>
      </c>
      <c r="H68" s="14" t="str">
        <f>IF(G68&gt;0,ROUNDDOWN(F68/G68,2),"-")</f>
        <v>-</v>
      </c>
      <c r="I68" s="11"/>
      <c r="J68" s="11"/>
      <c r="K68" s="52"/>
      <c r="L68" s="204"/>
      <c r="M68" s="286" t="s">
        <v>80</v>
      </c>
      <c r="N68" s="286"/>
      <c r="O68" s="286"/>
      <c r="P68" s="286"/>
      <c r="Q68" s="17">
        <f>Q64+Q66</f>
        <v>0</v>
      </c>
      <c r="R68" s="17">
        <f>R64+R66</f>
        <v>0</v>
      </c>
      <c r="S68" s="14" t="str">
        <f>IF(R68&gt;0,ROUNDDOWN(Q68/R68,2),"-")</f>
        <v>-</v>
      </c>
      <c r="T68" s="11"/>
      <c r="U68" s="11"/>
      <c r="V68" s="52"/>
      <c r="W68" s="69"/>
      <c r="X68" s="95"/>
      <c r="Y68" s="90">
        <f t="shared" si="2"/>
        <v>10</v>
      </c>
      <c r="Z68" s="83" t="s">
        <v>6</v>
      </c>
      <c r="AA68" s="90">
        <v>11</v>
      </c>
      <c r="AB68" s="88"/>
      <c r="AC68" s="88"/>
      <c r="AD68" s="87"/>
      <c r="AE68" s="87"/>
      <c r="AF68" s="91"/>
      <c r="AG68" s="91"/>
      <c r="AH68" s="86">
        <v>275</v>
      </c>
      <c r="AI68" s="85">
        <f t="shared" si="4"/>
        <v>10</v>
      </c>
      <c r="AJ68" s="31">
        <v>205</v>
      </c>
      <c r="AK68" s="85">
        <f t="shared" si="5"/>
        <v>10</v>
      </c>
      <c r="AL68" s="78"/>
      <c r="AM68" s="78"/>
      <c r="AN68" s="77"/>
      <c r="AO68" s="73"/>
      <c r="AP68" s="77"/>
      <c r="AQ68" s="79"/>
      <c r="AR68" s="79"/>
      <c r="AS68" s="72"/>
      <c r="AT68" s="72"/>
      <c r="AU68" s="77"/>
      <c r="AV68" s="77"/>
      <c r="AW68" s="77"/>
      <c r="AX68" s="78"/>
      <c r="AY68" s="78"/>
      <c r="AZ68" s="77"/>
      <c r="BA68" s="73"/>
      <c r="BB68" s="77"/>
      <c r="BC68" s="79"/>
      <c r="BD68" s="79"/>
      <c r="BE68" s="72"/>
      <c r="BF68" s="72"/>
      <c r="BG68" s="77"/>
      <c r="BH68" s="77"/>
      <c r="BI68" s="77"/>
      <c r="BJ68" s="78"/>
      <c r="BK68" s="78"/>
      <c r="BL68" s="77"/>
      <c r="BM68" s="73"/>
      <c r="BN68" s="77"/>
      <c r="BO68" s="79"/>
      <c r="BP68" s="79"/>
      <c r="BQ68" s="72"/>
      <c r="BR68" s="72"/>
      <c r="BS68" s="77"/>
      <c r="BT68" s="77"/>
      <c r="BU68" s="46"/>
      <c r="BV68" s="50"/>
      <c r="BW68" s="50"/>
      <c r="BX68" s="46"/>
    </row>
    <row r="69" spans="1:76" x14ac:dyDescent="0.2">
      <c r="A69" s="13"/>
      <c r="B69" s="2"/>
      <c r="D69" s="2"/>
      <c r="E69" s="2"/>
      <c r="G69" s="2"/>
      <c r="H69" s="11"/>
      <c r="I69" s="11"/>
      <c r="J69" s="11"/>
      <c r="K69" s="52"/>
      <c r="L69" s="204"/>
      <c r="M69" s="2"/>
      <c r="O69" s="2"/>
      <c r="P69" s="2"/>
      <c r="R69" s="2"/>
      <c r="S69" s="11"/>
      <c r="T69" s="11"/>
      <c r="U69" s="11"/>
      <c r="V69" s="52"/>
      <c r="W69" s="69"/>
      <c r="X69" s="95"/>
      <c r="Y69" s="90">
        <f t="shared" si="2"/>
        <v>11</v>
      </c>
      <c r="Z69" s="83" t="s">
        <v>6</v>
      </c>
      <c r="AA69" s="90">
        <v>13</v>
      </c>
      <c r="AB69" s="88"/>
      <c r="AC69" s="88"/>
      <c r="AD69" s="87"/>
      <c r="AE69" s="87"/>
      <c r="AF69" s="91"/>
      <c r="AG69" s="91"/>
      <c r="AH69" s="86">
        <v>325</v>
      </c>
      <c r="AI69" s="85">
        <f t="shared" si="4"/>
        <v>11</v>
      </c>
      <c r="AJ69" s="31">
        <v>230</v>
      </c>
      <c r="AK69" s="85">
        <f t="shared" si="5"/>
        <v>11</v>
      </c>
      <c r="AL69" s="78"/>
      <c r="AM69" s="78"/>
      <c r="AN69" s="77"/>
      <c r="AO69" s="73"/>
      <c r="AP69" s="77"/>
      <c r="AQ69" s="79"/>
      <c r="AR69" s="79"/>
      <c r="AS69" s="72"/>
      <c r="AT69" s="72"/>
      <c r="AU69" s="77"/>
      <c r="AV69" s="77"/>
      <c r="AW69" s="77"/>
      <c r="AX69" s="78"/>
      <c r="AY69" s="78"/>
      <c r="AZ69" s="77"/>
      <c r="BA69" s="73"/>
      <c r="BB69" s="77"/>
      <c r="BC69" s="79"/>
      <c r="BD69" s="79"/>
      <c r="BE69" s="72"/>
      <c r="BF69" s="72"/>
      <c r="BG69" s="77"/>
      <c r="BH69" s="77"/>
      <c r="BI69" s="77"/>
      <c r="BJ69" s="78"/>
      <c r="BK69" s="78"/>
      <c r="BL69" s="77"/>
      <c r="BM69" s="73"/>
      <c r="BN69" s="77"/>
      <c r="BO69" s="79"/>
      <c r="BP69" s="79"/>
      <c r="BQ69" s="72"/>
      <c r="BR69" s="72"/>
      <c r="BS69" s="77"/>
      <c r="BT69" s="77"/>
      <c r="BU69" s="46"/>
      <c r="BV69" s="50"/>
      <c r="BW69" s="50"/>
      <c r="BX69" s="46"/>
    </row>
    <row r="70" spans="1:76" x14ac:dyDescent="0.2">
      <c r="A70" s="13"/>
      <c r="B70" s="64" t="s">
        <v>86</v>
      </c>
      <c r="C70" s="16">
        <f>MAX(B63,H68)</f>
        <v>0</v>
      </c>
      <c r="D70" s="15">
        <f>VLOOKUP(C70,$Y$23:$AK$73,VLOOKUP(F57,$AO$20:$AS$22,4,FALSE),TRUE)</f>
        <v>14</v>
      </c>
      <c r="E70" s="199"/>
      <c r="F70" s="200"/>
      <c r="G70" s="200"/>
      <c r="H70" s="14" t="str">
        <f>IF(G70&gt;0,ROUNDDOWN(F70/G70,2),"-")</f>
        <v>-</v>
      </c>
      <c r="I70" s="14">
        <f>IF(E70&gt;0,F70/(E70*D70)%,0)</f>
        <v>0</v>
      </c>
      <c r="J70" s="14">
        <f>IF(G70&gt;0,(F70/G70)/VLOOKUP(C70,$Y$23:$AK$73,3,TRUE)%,0)</f>
        <v>0</v>
      </c>
      <c r="K70" s="233"/>
      <c r="L70" s="66"/>
      <c r="M70" s="64" t="s">
        <v>86</v>
      </c>
      <c r="N70" s="16">
        <f>MAX(M63,S68)</f>
        <v>0</v>
      </c>
      <c r="O70" s="15">
        <f>VLOOKUP(N70,$Y$23:$AK$73,VLOOKUP(Q57,$AO$20:$AS$22,4,FALSE),TRUE)</f>
        <v>14</v>
      </c>
      <c r="P70" s="199"/>
      <c r="Q70" s="200"/>
      <c r="R70" s="200"/>
      <c r="S70" s="14" t="str">
        <f>IF(R70&gt;0,ROUNDDOWN(Q70/R70,2),"-")</f>
        <v>-</v>
      </c>
      <c r="T70" s="14">
        <f>IF(P70&gt;0,Q70/(P70*O70)%,0)</f>
        <v>0</v>
      </c>
      <c r="U70" s="14">
        <f>IF(R70&gt;0,(Q70/R70)/VLOOKUP(N70,$Y$23:$AK$73,3,TRUE)%,0)</f>
        <v>0</v>
      </c>
      <c r="V70" s="233"/>
      <c r="W70" s="66"/>
      <c r="X70" s="98"/>
      <c r="Y70" s="90">
        <f t="shared" si="2"/>
        <v>13</v>
      </c>
      <c r="Z70" s="83" t="s">
        <v>6</v>
      </c>
      <c r="AA70" s="90">
        <v>15</v>
      </c>
      <c r="AB70" s="88"/>
      <c r="AC70" s="88"/>
      <c r="AD70" s="87"/>
      <c r="AE70" s="87"/>
      <c r="AF70" s="91"/>
      <c r="AG70" s="91"/>
      <c r="AH70" s="86">
        <v>375</v>
      </c>
      <c r="AI70" s="85">
        <f t="shared" si="4"/>
        <v>13</v>
      </c>
      <c r="AJ70" s="31">
        <v>255</v>
      </c>
      <c r="AK70" s="85">
        <f t="shared" si="5"/>
        <v>13</v>
      </c>
      <c r="AL70" s="78"/>
      <c r="AM70" s="78"/>
      <c r="AN70" s="77"/>
      <c r="AO70" s="73"/>
      <c r="AP70" s="77"/>
      <c r="AQ70" s="79"/>
      <c r="AR70" s="79"/>
      <c r="AS70" s="72"/>
      <c r="AT70" s="72"/>
      <c r="AU70" s="77"/>
      <c r="AV70" s="77"/>
      <c r="AW70" s="77"/>
      <c r="AX70" s="78"/>
      <c r="AY70" s="78"/>
      <c r="AZ70" s="77"/>
      <c r="BA70" s="73"/>
      <c r="BB70" s="77"/>
      <c r="BC70" s="79"/>
      <c r="BD70" s="79"/>
      <c r="BE70" s="72"/>
      <c r="BF70" s="72"/>
      <c r="BG70" s="77"/>
      <c r="BH70" s="77"/>
      <c r="BI70" s="77"/>
      <c r="BJ70" s="78"/>
      <c r="BK70" s="78"/>
      <c r="BL70" s="77"/>
      <c r="BM70" s="73"/>
      <c r="BN70" s="77"/>
      <c r="BO70" s="79"/>
      <c r="BP70" s="79"/>
      <c r="BQ70" s="72"/>
      <c r="BR70" s="72"/>
      <c r="BS70" s="77"/>
      <c r="BT70" s="77"/>
      <c r="BU70" s="46"/>
      <c r="BV70" s="50"/>
      <c r="BW70" s="50"/>
      <c r="BX70" s="46"/>
    </row>
    <row r="71" spans="1:76" x14ac:dyDescent="0.2">
      <c r="A71" s="13"/>
      <c r="F71" s="1"/>
      <c r="H71" s="1"/>
      <c r="I71" s="1"/>
      <c r="J71" s="1"/>
      <c r="K71" s="18"/>
      <c r="L71" s="205"/>
      <c r="Q71" s="1"/>
      <c r="S71" s="1"/>
      <c r="T71" s="1"/>
      <c r="U71" s="1"/>
      <c r="V71" s="18"/>
      <c r="W71" s="70"/>
      <c r="X71" s="96"/>
      <c r="Y71" s="90">
        <f t="shared" si="2"/>
        <v>15</v>
      </c>
      <c r="Z71" s="82"/>
      <c r="AA71" s="90">
        <v>17</v>
      </c>
      <c r="AB71" s="88"/>
      <c r="AC71" s="88"/>
      <c r="AD71" s="87"/>
      <c r="AE71" s="87"/>
      <c r="AF71" s="91"/>
      <c r="AG71" s="91"/>
      <c r="AH71" s="91"/>
      <c r="AI71" s="91"/>
      <c r="AJ71" s="32">
        <v>300</v>
      </c>
      <c r="AK71" s="85">
        <f t="shared" si="5"/>
        <v>15</v>
      </c>
      <c r="AL71" s="78"/>
      <c r="AM71" s="78"/>
      <c r="AN71" s="77"/>
      <c r="AO71" s="73"/>
      <c r="AP71" s="77"/>
      <c r="AQ71" s="79"/>
      <c r="AR71" s="79"/>
      <c r="AS71" s="72"/>
      <c r="AT71" s="72"/>
      <c r="AU71" s="77"/>
      <c r="AV71" s="77"/>
      <c r="AW71" s="77"/>
      <c r="AX71" s="78"/>
      <c r="AY71" s="78"/>
      <c r="AZ71" s="77"/>
      <c r="BA71" s="73"/>
      <c r="BB71" s="77"/>
      <c r="BC71" s="79"/>
      <c r="BD71" s="79"/>
      <c r="BE71" s="72"/>
      <c r="BF71" s="72"/>
      <c r="BG71" s="77"/>
      <c r="BH71" s="77"/>
      <c r="BI71" s="77"/>
      <c r="BJ71" s="78"/>
      <c r="BK71" s="78"/>
      <c r="BL71" s="77"/>
      <c r="BM71" s="73"/>
      <c r="BN71" s="77"/>
      <c r="BO71" s="79"/>
      <c r="BP71" s="79"/>
      <c r="BQ71" s="72"/>
      <c r="BR71" s="72"/>
      <c r="BS71" s="77"/>
      <c r="BT71" s="77"/>
      <c r="BU71" s="46"/>
      <c r="BV71" s="50"/>
      <c r="BW71" s="50"/>
      <c r="BX71" s="46"/>
    </row>
    <row r="72" spans="1:76" x14ac:dyDescent="0.2">
      <c r="A72" s="13"/>
      <c r="B72" s="286" t="s">
        <v>81</v>
      </c>
      <c r="C72" s="286"/>
      <c r="D72" s="286"/>
      <c r="E72" s="286"/>
      <c r="F72" s="17">
        <f>F68+F70</f>
        <v>0</v>
      </c>
      <c r="G72" s="17">
        <f>G68+G70</f>
        <v>0</v>
      </c>
      <c r="H72" s="14" t="str">
        <f>IF(G72&gt;0,ROUNDDOWN(F72/G72,2),"-")</f>
        <v>-</v>
      </c>
      <c r="I72" s="11"/>
      <c r="J72" s="11"/>
      <c r="K72" s="52"/>
      <c r="L72" s="204"/>
      <c r="M72" s="286" t="s">
        <v>81</v>
      </c>
      <c r="N72" s="286"/>
      <c r="O72" s="286"/>
      <c r="P72" s="286"/>
      <c r="Q72" s="17">
        <f>Q68+Q70</f>
        <v>0</v>
      </c>
      <c r="R72" s="17">
        <f>R68+R70</f>
        <v>0</v>
      </c>
      <c r="S72" s="14" t="str">
        <f>IF(R72&gt;0,ROUNDDOWN(Q72/R72,2),"-")</f>
        <v>-</v>
      </c>
      <c r="T72" s="11"/>
      <c r="U72" s="11"/>
      <c r="V72" s="52"/>
      <c r="W72" s="69"/>
      <c r="X72" s="95"/>
      <c r="Y72" s="90">
        <f t="shared" si="2"/>
        <v>17</v>
      </c>
      <c r="Z72" s="82"/>
      <c r="AA72" s="90">
        <v>20</v>
      </c>
      <c r="AB72" s="88"/>
      <c r="AC72" s="88"/>
      <c r="AD72" s="87"/>
      <c r="AE72" s="87"/>
      <c r="AF72" s="91"/>
      <c r="AG72" s="91"/>
      <c r="AH72" s="91"/>
      <c r="AI72" s="91"/>
      <c r="AJ72" s="32">
        <v>350</v>
      </c>
      <c r="AK72" s="85">
        <f t="shared" si="5"/>
        <v>17</v>
      </c>
      <c r="AL72" s="78"/>
      <c r="AM72" s="78"/>
      <c r="AN72" s="77"/>
      <c r="AO72" s="73"/>
      <c r="AP72" s="77"/>
      <c r="AQ72" s="79"/>
      <c r="AR72" s="79"/>
      <c r="AS72" s="72"/>
      <c r="AT72" s="72"/>
      <c r="AU72" s="77"/>
      <c r="AV72" s="77"/>
      <c r="AW72" s="77"/>
      <c r="AX72" s="78"/>
      <c r="AY72" s="78"/>
      <c r="AZ72" s="77"/>
      <c r="BA72" s="73"/>
      <c r="BB72" s="77"/>
      <c r="BC72" s="79"/>
      <c r="BD72" s="79"/>
      <c r="BE72" s="72"/>
      <c r="BF72" s="72"/>
      <c r="BG72" s="77"/>
      <c r="BH72" s="77"/>
      <c r="BI72" s="77"/>
      <c r="BJ72" s="78"/>
      <c r="BK72" s="78"/>
      <c r="BL72" s="77"/>
      <c r="BM72" s="73"/>
      <c r="BN72" s="77"/>
      <c r="BO72" s="79"/>
      <c r="BP72" s="79"/>
      <c r="BQ72" s="72"/>
      <c r="BR72" s="72"/>
      <c r="BS72" s="77"/>
      <c r="BT72" s="77"/>
      <c r="BU72" s="46"/>
      <c r="BV72" s="50"/>
      <c r="BW72" s="50"/>
      <c r="BX72" s="46"/>
    </row>
    <row r="73" spans="1:76" x14ac:dyDescent="0.2">
      <c r="A73" s="9"/>
      <c r="B73" s="2"/>
      <c r="D73" s="2"/>
      <c r="E73" s="2"/>
      <c r="G73" s="2"/>
      <c r="H73" s="11"/>
      <c r="I73" s="11"/>
      <c r="J73" s="11"/>
      <c r="K73" s="52"/>
      <c r="L73" s="204"/>
      <c r="M73" s="2"/>
      <c r="O73" s="2"/>
      <c r="P73" s="2"/>
      <c r="R73" s="2"/>
      <c r="S73" s="11"/>
      <c r="T73" s="11"/>
      <c r="U73" s="11"/>
      <c r="V73" s="52"/>
      <c r="W73" s="69"/>
      <c r="X73" s="95"/>
      <c r="Y73" s="90">
        <f t="shared" si="2"/>
        <v>20</v>
      </c>
      <c r="Z73" s="82"/>
      <c r="AA73" s="90">
        <v>25</v>
      </c>
      <c r="AB73" s="88"/>
      <c r="AC73" s="88"/>
      <c r="AD73" s="87"/>
      <c r="AE73" s="87"/>
      <c r="AF73" s="91"/>
      <c r="AG73" s="91"/>
      <c r="AH73" s="91"/>
      <c r="AI73" s="91"/>
      <c r="AJ73" s="32">
        <v>400</v>
      </c>
      <c r="AK73" s="85">
        <f t="shared" si="5"/>
        <v>20</v>
      </c>
      <c r="AL73" s="72"/>
      <c r="AM73" s="72"/>
      <c r="AN73" s="72"/>
      <c r="AO73" s="72"/>
      <c r="AP73" s="72"/>
      <c r="AQ73" s="73"/>
      <c r="AR73" s="73"/>
      <c r="AS73" s="8"/>
      <c r="AT73" s="72"/>
      <c r="AU73" s="8"/>
      <c r="AV73" s="73"/>
      <c r="AW73" s="8"/>
      <c r="AX73" s="8"/>
      <c r="AY73" s="8"/>
      <c r="AZ73" s="8"/>
      <c r="BA73" s="8"/>
      <c r="BB73" s="8"/>
      <c r="BC73" s="8"/>
      <c r="BD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R73" s="8"/>
      <c r="BS73" s="8"/>
      <c r="BT73" s="8"/>
      <c r="BU73" s="9"/>
      <c r="BV73" s="9"/>
      <c r="BW73" s="9"/>
      <c r="BX73" s="9"/>
    </row>
    <row r="74" spans="1:76" x14ac:dyDescent="0.2">
      <c r="A74" s="9"/>
      <c r="B74" s="64" t="s">
        <v>87</v>
      </c>
      <c r="C74" s="16">
        <f>MAX(H72,H68,B63)</f>
        <v>0</v>
      </c>
      <c r="D74" s="15">
        <f>VLOOKUP(C74,$Y$23:$AK$73,VLOOKUP(F57,$AO$20:$AS$22,4,FALSE),TRUE)</f>
        <v>14</v>
      </c>
      <c r="E74" s="199"/>
      <c r="F74" s="200"/>
      <c r="G74" s="200"/>
      <c r="H74" s="14" t="str">
        <f>IF(G74&gt;0,ROUNDDOWN(F74/G74,2),"-")</f>
        <v>-</v>
      </c>
      <c r="I74" s="14">
        <f>IF(E74&gt;0,F74/(E74*D74)%,0)</f>
        <v>0</v>
      </c>
      <c r="J74" s="14">
        <f>IF(G74&gt;0,(F74/G74)/VLOOKUP(C74,$Y$23:$AK$73,3,TRUE)%,0)</f>
        <v>0</v>
      </c>
      <c r="K74" s="197"/>
      <c r="L74" s="66"/>
      <c r="M74" s="64" t="s">
        <v>87</v>
      </c>
      <c r="N74" s="16">
        <f>MAX(S72,S68,M63)</f>
        <v>0</v>
      </c>
      <c r="O74" s="15">
        <f>VLOOKUP(N74,$Y$23:$AK$73,VLOOKUP(Q57,$AO$20:$AS$22,4,FALSE),TRUE)</f>
        <v>14</v>
      </c>
      <c r="P74" s="199"/>
      <c r="Q74" s="200"/>
      <c r="R74" s="200"/>
      <c r="S74" s="14" t="str">
        <f>IF(R74&gt;0,ROUNDDOWN(Q74/R74,2),"-")</f>
        <v>-</v>
      </c>
      <c r="T74" s="14">
        <f>IF(P74&gt;0,Q74/(P74*O74)%,0)</f>
        <v>0</v>
      </c>
      <c r="U74" s="14">
        <f>IF(R74&gt;0,(Q74/R74)/VLOOKUP(N74,$Y$23:$AK$73,3,TRUE)%,0)</f>
        <v>0</v>
      </c>
      <c r="V74" s="197"/>
      <c r="W74" s="66"/>
      <c r="X74" s="98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3"/>
      <c r="AR74" s="73"/>
      <c r="AS74" s="8"/>
      <c r="AT74" s="72"/>
      <c r="AU74" s="8"/>
      <c r="AV74" s="73"/>
      <c r="AW74" s="8"/>
      <c r="AX74" s="8"/>
      <c r="AY74" s="8"/>
      <c r="AZ74" s="8"/>
      <c r="BA74" s="8"/>
      <c r="BB74" s="8"/>
      <c r="BC74" s="8"/>
      <c r="BD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R74" s="8"/>
      <c r="BS74" s="8"/>
      <c r="BT74" s="8"/>
      <c r="BU74" s="9"/>
      <c r="BV74" s="9"/>
      <c r="BW74" s="9"/>
      <c r="BX74" s="9"/>
    </row>
    <row r="75" spans="1:76" x14ac:dyDescent="0.2">
      <c r="A75" s="9"/>
      <c r="F75" s="1"/>
      <c r="H75" s="1"/>
      <c r="I75" s="1"/>
      <c r="J75" s="1"/>
      <c r="K75" s="18"/>
      <c r="L75" s="205"/>
      <c r="Q75" s="1"/>
      <c r="S75" s="1"/>
      <c r="T75" s="1"/>
      <c r="U75" s="1"/>
      <c r="V75" s="18"/>
      <c r="W75" s="70"/>
      <c r="X75" s="96"/>
      <c r="Y75" s="72"/>
      <c r="Z75" s="73"/>
      <c r="AA75" s="73"/>
      <c r="AB75" s="73"/>
      <c r="AC75" s="73"/>
      <c r="AD75" s="73"/>
      <c r="AE75" s="73"/>
      <c r="AF75" s="73"/>
      <c r="AG75" s="73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3"/>
      <c r="AV75" s="73"/>
      <c r="AW75" s="8"/>
      <c r="AX75" s="72"/>
      <c r="AY75" s="8"/>
      <c r="AZ75" s="73"/>
      <c r="BA75" s="8"/>
      <c r="BB75" s="8"/>
      <c r="BC75" s="8"/>
      <c r="BD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R75" s="8"/>
      <c r="BS75" s="8"/>
      <c r="BT75" s="8"/>
      <c r="BU75" s="9"/>
      <c r="BV75" s="9"/>
      <c r="BW75" s="9"/>
      <c r="BX75" s="9"/>
    </row>
    <row r="76" spans="1:76" x14ac:dyDescent="0.2">
      <c r="A76" s="9"/>
      <c r="B76" s="286" t="s">
        <v>82</v>
      </c>
      <c r="C76" s="286"/>
      <c r="D76" s="286"/>
      <c r="E76" s="286"/>
      <c r="F76" s="17">
        <f>F72+F74</f>
        <v>0</v>
      </c>
      <c r="G76" s="17">
        <f>G72+G74</f>
        <v>0</v>
      </c>
      <c r="H76" s="14" t="str">
        <f>IF(G76&gt;0,ROUNDDOWN(F76/G76,2),"-")</f>
        <v>-</v>
      </c>
      <c r="I76" s="11"/>
      <c r="J76" s="11"/>
      <c r="K76" s="52"/>
      <c r="L76" s="204"/>
      <c r="M76" s="286" t="s">
        <v>82</v>
      </c>
      <c r="N76" s="286"/>
      <c r="O76" s="286"/>
      <c r="P76" s="286"/>
      <c r="Q76" s="17">
        <f>Q72+Q74</f>
        <v>0</v>
      </c>
      <c r="R76" s="17">
        <f>R72+R74</f>
        <v>0</v>
      </c>
      <c r="S76" s="14" t="str">
        <f>IF(R76&gt;0,ROUNDDOWN(Q76/R76,2),"-")</f>
        <v>-</v>
      </c>
      <c r="T76" s="11"/>
      <c r="U76" s="11"/>
      <c r="V76" s="52"/>
      <c r="W76" s="69"/>
      <c r="X76" s="95"/>
      <c r="Y76" s="72"/>
      <c r="Z76" s="73"/>
      <c r="AA76" s="73"/>
      <c r="AB76" s="73"/>
      <c r="AC76" s="73"/>
      <c r="AD76" s="73"/>
      <c r="AE76" s="73"/>
      <c r="AF76" s="73"/>
      <c r="AG76" s="73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3"/>
      <c r="AV76" s="73"/>
      <c r="AW76" s="8"/>
      <c r="AX76" s="72"/>
      <c r="AY76" s="8"/>
      <c r="AZ76" s="73"/>
      <c r="BA76" s="8"/>
      <c r="BB76" s="8"/>
      <c r="BC76" s="8"/>
      <c r="BD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R76" s="8"/>
      <c r="BS76" s="8"/>
      <c r="BT76" s="8"/>
      <c r="BU76" s="9"/>
      <c r="BV76" s="9"/>
      <c r="BW76" s="9"/>
      <c r="BX76" s="9"/>
    </row>
    <row r="77" spans="1:76" x14ac:dyDescent="0.2">
      <c r="A77" s="9"/>
      <c r="B77" s="2"/>
      <c r="D77" s="2"/>
      <c r="E77" s="2"/>
      <c r="G77" s="2"/>
      <c r="H77" s="11"/>
      <c r="I77" s="11"/>
      <c r="J77" s="11"/>
      <c r="K77" s="52"/>
      <c r="L77" s="204"/>
      <c r="M77" s="2"/>
      <c r="O77" s="2"/>
      <c r="P77" s="2"/>
      <c r="R77" s="2"/>
      <c r="S77" s="11"/>
      <c r="T77" s="11"/>
      <c r="U77" s="11"/>
      <c r="V77" s="52"/>
      <c r="W77" s="69"/>
      <c r="X77" s="95"/>
      <c r="Y77" s="72"/>
      <c r="Z77" s="73"/>
      <c r="AA77" s="73"/>
      <c r="AB77" s="73"/>
      <c r="AC77" s="73"/>
      <c r="AD77" s="73"/>
      <c r="AE77" s="73"/>
      <c r="AF77" s="73"/>
      <c r="AG77" s="73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3"/>
      <c r="AV77" s="73"/>
      <c r="AW77" s="8"/>
      <c r="AX77" s="72"/>
      <c r="AY77" s="8"/>
      <c r="AZ77" s="73"/>
      <c r="BA77" s="8"/>
      <c r="BB77" s="8"/>
      <c r="BC77" s="8"/>
      <c r="BD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R77" s="8"/>
      <c r="BS77" s="8"/>
      <c r="BT77" s="8"/>
      <c r="BU77" s="9"/>
      <c r="BV77" s="9"/>
      <c r="BW77" s="9"/>
      <c r="BX77" s="9"/>
    </row>
    <row r="78" spans="1:76" x14ac:dyDescent="0.2">
      <c r="A78" s="9"/>
      <c r="B78" s="64" t="s">
        <v>88</v>
      </c>
      <c r="C78" s="16">
        <f>MAX(H76,H72,H68,B63)</f>
        <v>0</v>
      </c>
      <c r="D78" s="15">
        <f>VLOOKUP(C78,$Y$23:$AK$73,VLOOKUP(F57,$AO$20:$AS$22,4,FALSE),TRUE)</f>
        <v>14</v>
      </c>
      <c r="E78" s="199"/>
      <c r="F78" s="200"/>
      <c r="G78" s="200"/>
      <c r="H78" s="14" t="str">
        <f>IF(G78&gt;0,ROUNDDOWN(F78/G78,2),"-")</f>
        <v>-</v>
      </c>
      <c r="I78" s="14">
        <f>IF(E78&gt;0,F78/(E78*D78)%,0)</f>
        <v>0</v>
      </c>
      <c r="J78" s="14">
        <f>IF(G78&gt;0,(F78/G78)/VLOOKUP(C78,$Y$23:$AK$73,3,TRUE)%,0)</f>
        <v>0</v>
      </c>
      <c r="K78" s="198"/>
      <c r="L78" s="66"/>
      <c r="M78" s="64" t="s">
        <v>88</v>
      </c>
      <c r="N78" s="16">
        <f>MAX(S76,S72,S68,M63)</f>
        <v>0</v>
      </c>
      <c r="O78" s="15">
        <f>VLOOKUP(N78,$Y$23:$AK$73,VLOOKUP(Q57,$AO$20:$AS$22,4,FALSE),TRUE)</f>
        <v>14</v>
      </c>
      <c r="P78" s="199"/>
      <c r="Q78" s="200"/>
      <c r="R78" s="200"/>
      <c r="S78" s="14" t="str">
        <f>IF(R78&gt;0,ROUNDDOWN(Q78/R78,2),"-")</f>
        <v>-</v>
      </c>
      <c r="T78" s="14">
        <f>IF(P78&gt;0,Q78/(P78*O78)%,0)</f>
        <v>0</v>
      </c>
      <c r="U78" s="14">
        <f>IF(R78&gt;0,(Q78/R78)/VLOOKUP(N78,$Y$23:$AK$73,3,TRUE)%,0)</f>
        <v>0</v>
      </c>
      <c r="V78" s="198"/>
      <c r="W78" s="66"/>
      <c r="X78" s="98"/>
      <c r="Y78" s="72"/>
      <c r="Z78" s="73"/>
      <c r="AA78" s="73"/>
      <c r="AB78" s="73"/>
      <c r="AC78" s="73"/>
      <c r="AD78" s="73"/>
      <c r="AE78" s="73"/>
      <c r="AF78" s="73"/>
      <c r="AG78" s="73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3"/>
      <c r="AV78" s="73"/>
      <c r="AW78" s="8"/>
      <c r="AX78" s="72"/>
      <c r="AY78" s="8"/>
      <c r="AZ78" s="73"/>
      <c r="BA78" s="8"/>
      <c r="BB78" s="8"/>
      <c r="BC78" s="8"/>
      <c r="BD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R78" s="8"/>
      <c r="BS78" s="8"/>
      <c r="BT78" s="8"/>
      <c r="BU78" s="9"/>
      <c r="BV78" s="9"/>
      <c r="BW78" s="9"/>
      <c r="BX78" s="9"/>
    </row>
    <row r="79" spans="1:76" x14ac:dyDescent="0.2">
      <c r="F79" s="1"/>
      <c r="H79" s="1"/>
      <c r="I79" s="1"/>
      <c r="J79" s="1"/>
      <c r="K79" s="18"/>
      <c r="L79" s="205"/>
      <c r="Q79" s="1"/>
      <c r="S79" s="1"/>
      <c r="T79" s="1"/>
      <c r="U79" s="1"/>
      <c r="V79" s="18"/>
      <c r="W79" s="70"/>
      <c r="X79" s="96"/>
    </row>
    <row r="80" spans="1:76" x14ac:dyDescent="0.2">
      <c r="B80" s="281" t="s">
        <v>79</v>
      </c>
      <c r="C80" s="281"/>
      <c r="D80" s="281"/>
      <c r="E80" s="281"/>
      <c r="F80" s="17" t="str">
        <f>IF(SUM(E66,E70,E74,E78)&gt;0,F76+F78,"NVT")</f>
        <v>NVT</v>
      </c>
      <c r="G80" s="17" t="str">
        <f>IF(SUM(E66,E70,E74,E78)&gt;0,G76+G78,"NVT")</f>
        <v>NVT</v>
      </c>
      <c r="H80" s="14" t="str">
        <f>IF(SUM(E66,E70,E74,E78)&gt;0,IF(G80&gt;0,ROUNDDOWN(F80/G80,2),"-"),"NVT")</f>
        <v>NVT</v>
      </c>
      <c r="I80" s="11"/>
      <c r="J80" s="11"/>
      <c r="K80" s="52"/>
      <c r="L80" s="204"/>
      <c r="M80" s="281" t="s">
        <v>79</v>
      </c>
      <c r="N80" s="281"/>
      <c r="O80" s="281"/>
      <c r="P80" s="281"/>
      <c r="Q80" s="17" t="str">
        <f>IF(SUM(P66,P70,P74,P78)&gt;0,Q76+Q78,"NVT")</f>
        <v>NVT</v>
      </c>
      <c r="R80" s="17" t="str">
        <f>IF(SUM(P66,P70,P74,P78)&gt;0,R76+R78,"NVT")</f>
        <v>NVT</v>
      </c>
      <c r="S80" s="14" t="str">
        <f>IF(SUM(P66,P70,P74,P78)&gt;0,IF(R80&gt;0,ROUNDDOWN(Q80/R80,2),"-"),"NVT")</f>
        <v>NVT</v>
      </c>
      <c r="T80" s="11"/>
      <c r="U80" s="11"/>
      <c r="V80" s="52"/>
      <c r="W80" s="69"/>
      <c r="X80" s="95"/>
    </row>
    <row r="81" spans="2:24" x14ac:dyDescent="0.2">
      <c r="B81" s="281" t="s">
        <v>90</v>
      </c>
      <c r="C81" s="281"/>
      <c r="D81" s="281"/>
      <c r="E81" s="281"/>
      <c r="H81" s="51" t="str">
        <f>IF(SUM(E66,E70,E74,E78)&gt;0,MAX(H68,H72,H76,H80),"NVT")</f>
        <v>NVT</v>
      </c>
      <c r="K81" s="18"/>
      <c r="L81" s="205"/>
      <c r="M81" s="281" t="s">
        <v>90</v>
      </c>
      <c r="N81" s="281"/>
      <c r="O81" s="281"/>
      <c r="P81" s="281"/>
      <c r="S81" s="51" t="str">
        <f>IF(SUM(P66,P70,P74,P78)&gt;0,MAX(S68,S72,S76,S80),"NVT")</f>
        <v>NVT</v>
      </c>
      <c r="V81" s="18"/>
      <c r="W81" s="70"/>
      <c r="X81" s="96"/>
    </row>
    <row r="82" spans="2:24" x14ac:dyDescent="0.2">
      <c r="B82" s="9"/>
      <c r="C82" s="9"/>
      <c r="D82" s="9"/>
      <c r="E82" s="9"/>
      <c r="F82" s="12"/>
      <c r="G82" s="9"/>
      <c r="H82" s="12"/>
      <c r="I82" s="12"/>
      <c r="J82" s="12"/>
      <c r="K82" s="12"/>
      <c r="L82" s="12"/>
      <c r="M82" s="9"/>
      <c r="N82" s="9"/>
      <c r="O82" s="9"/>
      <c r="P82" s="9"/>
      <c r="Q82" s="12"/>
      <c r="R82" s="9"/>
      <c r="S82" s="12"/>
      <c r="T82" s="12"/>
      <c r="U82" s="12"/>
      <c r="V82" s="12"/>
    </row>
    <row r="83" spans="2:24" x14ac:dyDescent="0.2">
      <c r="B83" s="9"/>
      <c r="C83" s="9"/>
      <c r="D83" s="9"/>
      <c r="E83" s="9"/>
      <c r="F83" s="12"/>
      <c r="G83" s="9"/>
      <c r="H83" s="12"/>
      <c r="I83" s="12"/>
      <c r="J83" s="12"/>
      <c r="K83" s="12"/>
      <c r="L83" s="12"/>
      <c r="M83" s="9"/>
      <c r="N83" s="9"/>
      <c r="O83" s="9"/>
      <c r="P83" s="9"/>
      <c r="Q83" s="12"/>
      <c r="R83" s="9"/>
      <c r="S83" s="12"/>
      <c r="T83" s="12"/>
      <c r="U83" s="12"/>
      <c r="V83" s="12"/>
    </row>
    <row r="84" spans="2:24" x14ac:dyDescent="0.2">
      <c r="B84" s="65" t="s">
        <v>94</v>
      </c>
      <c r="C84" s="292" t="s">
        <v>95</v>
      </c>
      <c r="D84" s="293"/>
      <c r="E84" s="293"/>
      <c r="F84" s="287" t="s">
        <v>74</v>
      </c>
      <c r="G84" s="287"/>
      <c r="H84" s="287"/>
      <c r="I84" s="287"/>
      <c r="J84" s="287"/>
      <c r="K84" s="287"/>
      <c r="L84" s="67"/>
      <c r="M84" s="65" t="s">
        <v>94</v>
      </c>
      <c r="N84" s="292" t="s">
        <v>95</v>
      </c>
      <c r="O84" s="293"/>
      <c r="P84" s="293"/>
      <c r="Q84" s="287" t="s">
        <v>74</v>
      </c>
      <c r="R84" s="287"/>
      <c r="S84" s="287"/>
      <c r="T84" s="287"/>
      <c r="U84" s="287"/>
      <c r="V84" s="287"/>
      <c r="W84" s="67"/>
      <c r="X84" s="92"/>
    </row>
    <row r="85" spans="2:24" x14ac:dyDescent="0.2">
      <c r="B85" s="201" t="s">
        <v>91</v>
      </c>
      <c r="C85" s="287"/>
      <c r="D85" s="287"/>
      <c r="E85" s="287"/>
      <c r="F85" s="287"/>
      <c r="G85" s="287"/>
      <c r="H85" s="287"/>
      <c r="I85" s="232" t="s">
        <v>93</v>
      </c>
      <c r="J85" s="287"/>
      <c r="K85" s="287"/>
      <c r="L85" s="12"/>
      <c r="M85" s="201" t="s">
        <v>91</v>
      </c>
      <c r="N85" s="287"/>
      <c r="O85" s="287"/>
      <c r="P85" s="287"/>
      <c r="Q85" s="287"/>
      <c r="R85" s="287"/>
      <c r="S85" s="287"/>
      <c r="T85" s="232" t="s">
        <v>93</v>
      </c>
      <c r="U85" s="287"/>
      <c r="V85" s="287"/>
      <c r="W85" s="12"/>
      <c r="X85" s="72"/>
    </row>
    <row r="86" spans="2:24" x14ac:dyDescent="0.2">
      <c r="B86" s="201" t="s">
        <v>32</v>
      </c>
      <c r="C86" s="287"/>
      <c r="D86" s="287"/>
      <c r="E86" s="287"/>
      <c r="F86" s="287"/>
      <c r="G86" s="287"/>
      <c r="H86" s="287"/>
      <c r="I86" s="287"/>
      <c r="J86" s="287"/>
      <c r="K86" s="287"/>
      <c r="L86" s="12"/>
      <c r="M86" s="201" t="s">
        <v>32</v>
      </c>
      <c r="N86" s="287"/>
      <c r="O86" s="287"/>
      <c r="P86" s="287"/>
      <c r="Q86" s="287"/>
      <c r="R86" s="287"/>
      <c r="S86" s="287"/>
      <c r="T86" s="287"/>
      <c r="U86" s="287"/>
      <c r="V86" s="287"/>
      <c r="W86" s="12"/>
      <c r="X86" s="72"/>
    </row>
    <row r="87" spans="2:24" x14ac:dyDescent="0.2">
      <c r="B87" s="201" t="s">
        <v>77</v>
      </c>
      <c r="C87" s="287"/>
      <c r="D87" s="287"/>
      <c r="E87" s="287"/>
      <c r="F87" s="287"/>
      <c r="G87" s="287"/>
      <c r="H87" s="287"/>
      <c r="I87" s="287"/>
      <c r="J87" s="287"/>
      <c r="K87" s="287"/>
      <c r="L87" s="12"/>
      <c r="M87" s="201" t="s">
        <v>77</v>
      </c>
      <c r="N87" s="287"/>
      <c r="O87" s="287"/>
      <c r="P87" s="287"/>
      <c r="Q87" s="287"/>
      <c r="R87" s="287"/>
      <c r="S87" s="287"/>
      <c r="T87" s="287"/>
      <c r="U87" s="287"/>
      <c r="V87" s="287"/>
      <c r="W87" s="12"/>
      <c r="X87" s="72"/>
    </row>
    <row r="88" spans="2:24" x14ac:dyDescent="0.2">
      <c r="B88" s="201" t="s">
        <v>92</v>
      </c>
      <c r="C88" s="287"/>
      <c r="D88" s="287"/>
      <c r="E88" s="287"/>
      <c r="F88" s="287"/>
      <c r="G88" s="287"/>
      <c r="H88" s="287"/>
      <c r="I88" s="287"/>
      <c r="J88" s="287"/>
      <c r="K88" s="287"/>
      <c r="L88" s="12"/>
      <c r="M88" s="201" t="s">
        <v>92</v>
      </c>
      <c r="N88" s="287"/>
      <c r="O88" s="287"/>
      <c r="P88" s="287"/>
      <c r="Q88" s="287"/>
      <c r="R88" s="287"/>
      <c r="S88" s="287"/>
      <c r="T88" s="287"/>
      <c r="U88" s="287"/>
      <c r="V88" s="287"/>
      <c r="W88" s="12"/>
      <c r="X88" s="72"/>
    </row>
    <row r="89" spans="2:24" ht="12.75" customHeight="1" x14ac:dyDescent="0.2">
      <c r="B89" s="201" t="s">
        <v>84</v>
      </c>
      <c r="C89" s="63" t="s">
        <v>89</v>
      </c>
      <c r="D89" s="53" t="s">
        <v>98</v>
      </c>
      <c r="E89" s="54" t="s">
        <v>58</v>
      </c>
      <c r="F89" s="53" t="s">
        <v>43</v>
      </c>
      <c r="G89" s="55"/>
      <c r="H89" s="288" t="s">
        <v>96</v>
      </c>
      <c r="I89" s="202" t="s">
        <v>5</v>
      </c>
      <c r="J89" s="202" t="s">
        <v>43</v>
      </c>
      <c r="K89" s="290" t="s">
        <v>97</v>
      </c>
      <c r="L89" s="68"/>
      <c r="M89" s="201" t="s">
        <v>84</v>
      </c>
      <c r="N89" s="63" t="s">
        <v>89</v>
      </c>
      <c r="O89" s="53" t="s">
        <v>98</v>
      </c>
      <c r="P89" s="54" t="s">
        <v>58</v>
      </c>
      <c r="Q89" s="53" t="s">
        <v>43</v>
      </c>
      <c r="R89" s="55"/>
      <c r="S89" s="288" t="s">
        <v>96</v>
      </c>
      <c r="T89" s="202" t="s">
        <v>5</v>
      </c>
      <c r="U89" s="202" t="s">
        <v>43</v>
      </c>
      <c r="V89" s="290" t="s">
        <v>97</v>
      </c>
      <c r="W89" s="68"/>
      <c r="X89" s="94"/>
    </row>
    <row r="90" spans="2:24" x14ac:dyDescent="0.2">
      <c r="B90" s="200"/>
      <c r="C90" s="231" t="s">
        <v>17</v>
      </c>
      <c r="D90" s="57" t="s">
        <v>63</v>
      </c>
      <c r="E90" s="58" t="s">
        <v>18</v>
      </c>
      <c r="F90" s="59" t="s">
        <v>63</v>
      </c>
      <c r="G90" s="60" t="s">
        <v>21</v>
      </c>
      <c r="H90" s="289"/>
      <c r="I90" s="203" t="s">
        <v>46</v>
      </c>
      <c r="J90" s="203" t="s">
        <v>46</v>
      </c>
      <c r="K90" s="291"/>
      <c r="L90" s="68"/>
      <c r="M90" s="200"/>
      <c r="N90" s="231" t="s">
        <v>17</v>
      </c>
      <c r="O90" s="57" t="s">
        <v>63</v>
      </c>
      <c r="P90" s="58" t="s">
        <v>18</v>
      </c>
      <c r="Q90" s="59" t="s">
        <v>63</v>
      </c>
      <c r="R90" s="60" t="s">
        <v>21</v>
      </c>
      <c r="S90" s="289"/>
      <c r="T90" s="203" t="s">
        <v>46</v>
      </c>
      <c r="U90" s="203" t="s">
        <v>46</v>
      </c>
      <c r="V90" s="291"/>
      <c r="W90" s="68"/>
      <c r="X90" s="94"/>
    </row>
    <row r="91" spans="2:24" x14ac:dyDescent="0.2">
      <c r="B91" s="281" t="s">
        <v>83</v>
      </c>
      <c r="C91" s="281"/>
      <c r="D91" s="281"/>
      <c r="E91" s="281"/>
      <c r="F91" s="17">
        <f>IF(LEFT(C90,1)="N",0,4*D93)</f>
        <v>0</v>
      </c>
      <c r="G91" s="17">
        <f>IF(LEFT(C90,1)="N",0,ROUNDDOWN(F91/VLOOKUP(B90,$Y$23:$AK$73,5),0))</f>
        <v>0</v>
      </c>
      <c r="H91" s="19" t="str">
        <f>IF(G91&gt;0,ROUNDDOWN(F91/G91,2),"-")</f>
        <v>-</v>
      </c>
      <c r="I91" s="11"/>
      <c r="J91" s="11"/>
      <c r="K91" s="52"/>
      <c r="L91" s="204"/>
      <c r="M91" s="281" t="s">
        <v>83</v>
      </c>
      <c r="N91" s="281"/>
      <c r="O91" s="281"/>
      <c r="P91" s="281"/>
      <c r="Q91" s="17">
        <f>IF(LEFT(N90,1)="N",0,4*O93)</f>
        <v>0</v>
      </c>
      <c r="R91" s="17">
        <f>IF(LEFT(N90,1)="N",0,ROUNDDOWN(Q91/VLOOKUP(M90,$Y$23:$AK$73,5),0))</f>
        <v>0</v>
      </c>
      <c r="S91" s="19" t="str">
        <f>IF(R91&gt;0,ROUNDDOWN(Q91/R91,2),"-")</f>
        <v>-</v>
      </c>
      <c r="T91" s="11"/>
      <c r="U91" s="11"/>
      <c r="V91" s="52"/>
      <c r="W91" s="69"/>
      <c r="X91" s="95"/>
    </row>
    <row r="92" spans="2:24" x14ac:dyDescent="0.2">
      <c r="B92" s="2"/>
      <c r="D92" s="2"/>
      <c r="E92" s="2"/>
      <c r="G92" s="2"/>
      <c r="H92" s="11"/>
      <c r="I92" s="11"/>
      <c r="J92" s="11"/>
      <c r="K92" s="52"/>
      <c r="L92" s="204"/>
      <c r="M92" s="2"/>
      <c r="O92" s="2"/>
      <c r="P92" s="2"/>
      <c r="R92" s="2"/>
      <c r="S92" s="11"/>
      <c r="T92" s="11"/>
      <c r="U92" s="11"/>
      <c r="V92" s="52"/>
      <c r="W92" s="69"/>
      <c r="X92" s="95"/>
    </row>
    <row r="93" spans="2:24" x14ac:dyDescent="0.2">
      <c r="B93" s="64" t="s">
        <v>85</v>
      </c>
      <c r="C93" s="16">
        <f>B90</f>
        <v>0</v>
      </c>
      <c r="D93" s="15">
        <f>VLOOKUP(C93,$Y$23:$AK$73,VLOOKUP(F84,$AO$20:$AS$22,4,FALSE),TRUE)</f>
        <v>14</v>
      </c>
      <c r="E93" s="199"/>
      <c r="F93" s="200"/>
      <c r="G93" s="200"/>
      <c r="H93" s="14" t="str">
        <f>IF(G93&gt;0,ROUNDDOWN(F93/G93,2),"-")</f>
        <v>-</v>
      </c>
      <c r="I93" s="14">
        <f>IF(E93&gt;0,F93/(E93*D93)%,0)</f>
        <v>0</v>
      </c>
      <c r="J93" s="14">
        <f>IF(G93&gt;0,(F93/G93)/VLOOKUP(C93,$Y$23:$AK$73,3,TRUE)%,0)</f>
        <v>0</v>
      </c>
      <c r="K93" s="18"/>
      <c r="L93" s="205"/>
      <c r="M93" s="64" t="s">
        <v>85</v>
      </c>
      <c r="N93" s="16">
        <f>M90</f>
        <v>0</v>
      </c>
      <c r="O93" s="15">
        <f>VLOOKUP(N93,$Y$23:$AK$73,VLOOKUP(Q84,$AO$20:$AS$22,4,FALSE),TRUE)</f>
        <v>14</v>
      </c>
      <c r="P93" s="199"/>
      <c r="Q93" s="200"/>
      <c r="R93" s="200"/>
      <c r="S93" s="14" t="str">
        <f>IF(R93&gt;0,ROUNDDOWN(Q93/R93,2),"-")</f>
        <v>-</v>
      </c>
      <c r="T93" s="14">
        <f>IF(P93&gt;0,Q93/(P93*O93)%,0)</f>
        <v>0</v>
      </c>
      <c r="U93" s="14">
        <f>IF(R93&gt;0,(Q93/R93)/VLOOKUP(N93,$Y$23:$AK$73,3,TRUE)%,0)</f>
        <v>0</v>
      </c>
      <c r="V93" s="18"/>
      <c r="W93" s="70"/>
      <c r="X93" s="96"/>
    </row>
    <row r="94" spans="2:24" x14ac:dyDescent="0.2">
      <c r="F94" s="1"/>
      <c r="H94" s="1"/>
      <c r="I94" s="1"/>
      <c r="J94" s="1"/>
      <c r="K94" s="18"/>
      <c r="L94" s="205"/>
      <c r="Q94" s="1"/>
      <c r="S94" s="1"/>
      <c r="T94" s="1"/>
      <c r="U94" s="1"/>
      <c r="V94" s="18"/>
      <c r="W94" s="70"/>
      <c r="X94" s="96"/>
    </row>
    <row r="95" spans="2:24" x14ac:dyDescent="0.2">
      <c r="B95" s="286" t="s">
        <v>80</v>
      </c>
      <c r="C95" s="286"/>
      <c r="D95" s="286"/>
      <c r="E95" s="286"/>
      <c r="F95" s="17">
        <f>F91+F93</f>
        <v>0</v>
      </c>
      <c r="G95" s="17">
        <f>G91+G93</f>
        <v>0</v>
      </c>
      <c r="H95" s="14" t="str">
        <f>IF(G95&gt;0,ROUNDDOWN(F95/G95,2),"-")</f>
        <v>-</v>
      </c>
      <c r="I95" s="11"/>
      <c r="J95" s="11"/>
      <c r="K95" s="52"/>
      <c r="L95" s="204"/>
      <c r="M95" s="286" t="s">
        <v>80</v>
      </c>
      <c r="N95" s="286"/>
      <c r="O95" s="286"/>
      <c r="P95" s="286"/>
      <c r="Q95" s="17">
        <f>Q91+Q93</f>
        <v>0</v>
      </c>
      <c r="R95" s="17">
        <f>R91+R93</f>
        <v>0</v>
      </c>
      <c r="S95" s="14" t="str">
        <f>IF(R95&gt;0,ROUNDDOWN(Q95/R95,2),"-")</f>
        <v>-</v>
      </c>
      <c r="T95" s="11"/>
      <c r="U95" s="11"/>
      <c r="V95" s="52"/>
      <c r="W95" s="69"/>
      <c r="X95" s="95"/>
    </row>
    <row r="96" spans="2:24" x14ac:dyDescent="0.2">
      <c r="B96" s="2"/>
      <c r="D96" s="2"/>
      <c r="E96" s="2"/>
      <c r="G96" s="2"/>
      <c r="H96" s="11"/>
      <c r="I96" s="11"/>
      <c r="J96" s="11"/>
      <c r="K96" s="52"/>
      <c r="L96" s="204"/>
      <c r="M96" s="2"/>
      <c r="O96" s="2"/>
      <c r="P96" s="2"/>
      <c r="R96" s="2"/>
      <c r="S96" s="11"/>
      <c r="T96" s="11"/>
      <c r="U96" s="11"/>
      <c r="V96" s="52"/>
      <c r="W96" s="69"/>
      <c r="X96" s="95"/>
    </row>
    <row r="97" spans="2:24" x14ac:dyDescent="0.2">
      <c r="B97" s="64" t="s">
        <v>86</v>
      </c>
      <c r="C97" s="16">
        <f>MAX(B90,H95)</f>
        <v>0</v>
      </c>
      <c r="D97" s="15">
        <f>VLOOKUP(C97,$Y$23:$AK$73,VLOOKUP(F84,$AO$20:$AS$22,4,FALSE),TRUE)</f>
        <v>14</v>
      </c>
      <c r="E97" s="199"/>
      <c r="F97" s="200"/>
      <c r="G97" s="200"/>
      <c r="H97" s="14" t="str">
        <f>IF(G97&gt;0,ROUNDDOWN(F97/G97,2),"-")</f>
        <v>-</v>
      </c>
      <c r="I97" s="14">
        <f>IF(E97&gt;0,F97/(E97*D97)%,0)</f>
        <v>0</v>
      </c>
      <c r="J97" s="14">
        <f>IF(G97&gt;0,(F97/G97)/VLOOKUP(C97,$Y$23:$AK$73,3,TRUE)%,0)</f>
        <v>0</v>
      </c>
      <c r="K97" s="197"/>
      <c r="L97" s="66"/>
      <c r="M97" s="64" t="s">
        <v>86</v>
      </c>
      <c r="N97" s="16">
        <f>MAX(M90,S95)</f>
        <v>0</v>
      </c>
      <c r="O97" s="15">
        <f>VLOOKUP(N97,$Y$23:$AK$73,VLOOKUP(Q84,$AO$20:$AS$22,4,FALSE),TRUE)</f>
        <v>14</v>
      </c>
      <c r="P97" s="199"/>
      <c r="Q97" s="200"/>
      <c r="R97" s="200"/>
      <c r="S97" s="14" t="str">
        <f>IF(R97&gt;0,ROUNDDOWN(Q97/R97,2),"-")</f>
        <v>-</v>
      </c>
      <c r="T97" s="14">
        <f>IF(P97&gt;0,Q97/(P97*O97)%,0)</f>
        <v>0</v>
      </c>
      <c r="U97" s="14">
        <f>IF(R97&gt;0,(Q97/R97)/VLOOKUP(N97,$Y$23:$AK$73,3,TRUE)%,0)</f>
        <v>0</v>
      </c>
      <c r="V97" s="197"/>
      <c r="W97" s="66"/>
      <c r="X97" s="98"/>
    </row>
    <row r="98" spans="2:24" x14ac:dyDescent="0.2">
      <c r="F98" s="1"/>
      <c r="H98" s="1"/>
      <c r="I98" s="1"/>
      <c r="J98" s="1"/>
      <c r="K98" s="18"/>
      <c r="L98" s="205"/>
      <c r="Q98" s="1"/>
      <c r="S98" s="1"/>
      <c r="T98" s="1"/>
      <c r="U98" s="1"/>
      <c r="V98" s="18"/>
      <c r="W98" s="70"/>
      <c r="X98" s="96"/>
    </row>
    <row r="99" spans="2:24" x14ac:dyDescent="0.2">
      <c r="B99" s="286" t="s">
        <v>81</v>
      </c>
      <c r="C99" s="286"/>
      <c r="D99" s="286"/>
      <c r="E99" s="286"/>
      <c r="F99" s="17">
        <f>F95+F97</f>
        <v>0</v>
      </c>
      <c r="G99" s="17">
        <f>G95+G97</f>
        <v>0</v>
      </c>
      <c r="H99" s="14" t="str">
        <f>IF(G99&gt;0,ROUNDDOWN(F99/G99,2),"-")</f>
        <v>-</v>
      </c>
      <c r="I99" s="11"/>
      <c r="J99" s="11"/>
      <c r="K99" s="52"/>
      <c r="L99" s="204"/>
      <c r="M99" s="286" t="s">
        <v>81</v>
      </c>
      <c r="N99" s="286"/>
      <c r="O99" s="286"/>
      <c r="P99" s="286"/>
      <c r="Q99" s="17">
        <f>Q95+Q97</f>
        <v>0</v>
      </c>
      <c r="R99" s="17">
        <f>R95+R97</f>
        <v>0</v>
      </c>
      <c r="S99" s="14" t="str">
        <f>IF(R99&gt;0,ROUNDDOWN(Q99/R99,2),"-")</f>
        <v>-</v>
      </c>
      <c r="T99" s="11"/>
      <c r="U99" s="11"/>
      <c r="V99" s="52"/>
      <c r="W99" s="69"/>
      <c r="X99" s="95"/>
    </row>
    <row r="100" spans="2:24" x14ac:dyDescent="0.2">
      <c r="B100" s="2"/>
      <c r="D100" s="2"/>
      <c r="E100" s="2"/>
      <c r="G100" s="2"/>
      <c r="H100" s="11"/>
      <c r="I100" s="11"/>
      <c r="J100" s="11"/>
      <c r="K100" s="52"/>
      <c r="L100" s="204"/>
      <c r="M100" s="2"/>
      <c r="O100" s="2"/>
      <c r="P100" s="2"/>
      <c r="R100" s="2"/>
      <c r="S100" s="11"/>
      <c r="T100" s="11"/>
      <c r="U100" s="11"/>
      <c r="V100" s="52"/>
      <c r="W100" s="69"/>
      <c r="X100" s="95"/>
    </row>
    <row r="101" spans="2:24" x14ac:dyDescent="0.2">
      <c r="B101" s="64" t="s">
        <v>87</v>
      </c>
      <c r="C101" s="16">
        <f>MAX(H99,H95,B90)</f>
        <v>0</v>
      </c>
      <c r="D101" s="15">
        <f>VLOOKUP(C101,$Y$23:$AK$73,VLOOKUP(F84,$AO$20:$AS$22,4,FALSE),TRUE)</f>
        <v>14</v>
      </c>
      <c r="E101" s="199"/>
      <c r="F101" s="200"/>
      <c r="G101" s="200"/>
      <c r="H101" s="14" t="str">
        <f>IF(G101&gt;0,ROUNDDOWN(F101/G101,2),"-")</f>
        <v>-</v>
      </c>
      <c r="I101" s="14">
        <f>IF(E101&gt;0,F101/(E101*D101)%,0)</f>
        <v>0</v>
      </c>
      <c r="J101" s="14">
        <f>IF(G101&gt;0,(F101/G101)/VLOOKUP(C101,$Y$23:$AK$73,3,TRUE)%,0)</f>
        <v>0</v>
      </c>
      <c r="K101" s="197"/>
      <c r="L101" s="66"/>
      <c r="M101" s="64" t="s">
        <v>87</v>
      </c>
      <c r="N101" s="16">
        <f>MAX(S99,S95,M90)</f>
        <v>0</v>
      </c>
      <c r="O101" s="15">
        <f>VLOOKUP(N101,$Y$23:$AK$73,VLOOKUP(Q84,$AO$20:$AS$22,4,FALSE),TRUE)</f>
        <v>14</v>
      </c>
      <c r="P101" s="199"/>
      <c r="Q101" s="200"/>
      <c r="R101" s="200"/>
      <c r="S101" s="14" t="str">
        <f>IF(R101&gt;0,ROUNDDOWN(Q101/R101,2),"-")</f>
        <v>-</v>
      </c>
      <c r="T101" s="14">
        <f>IF(P101&gt;0,Q101/(P101*O101)%,0)</f>
        <v>0</v>
      </c>
      <c r="U101" s="14">
        <f>IF(R101&gt;0,(Q101/R101)/VLOOKUP(N101,$Y$23:$AK$73,3,TRUE)%,0)</f>
        <v>0</v>
      </c>
      <c r="V101" s="197"/>
      <c r="W101" s="66"/>
      <c r="X101" s="98"/>
    </row>
    <row r="102" spans="2:24" x14ac:dyDescent="0.2">
      <c r="F102" s="1"/>
      <c r="H102" s="1"/>
      <c r="I102" s="1"/>
      <c r="J102" s="1"/>
      <c r="K102" s="18"/>
      <c r="L102" s="205"/>
      <c r="Q102" s="1"/>
      <c r="S102" s="1"/>
      <c r="T102" s="1"/>
      <c r="U102" s="1"/>
      <c r="V102" s="18"/>
      <c r="W102" s="70"/>
      <c r="X102" s="96"/>
    </row>
    <row r="103" spans="2:24" x14ac:dyDescent="0.2">
      <c r="B103" s="286" t="s">
        <v>82</v>
      </c>
      <c r="C103" s="286"/>
      <c r="D103" s="286"/>
      <c r="E103" s="286"/>
      <c r="F103" s="17">
        <f>F99+F101</f>
        <v>0</v>
      </c>
      <c r="G103" s="17">
        <f>G99+G101</f>
        <v>0</v>
      </c>
      <c r="H103" s="14" t="str">
        <f>IF(G103&gt;0,ROUNDDOWN(F103/G103,2),"-")</f>
        <v>-</v>
      </c>
      <c r="I103" s="11"/>
      <c r="J103" s="11"/>
      <c r="K103" s="52"/>
      <c r="L103" s="204"/>
      <c r="M103" s="286" t="s">
        <v>82</v>
      </c>
      <c r="N103" s="286"/>
      <c r="O103" s="286"/>
      <c r="P103" s="286"/>
      <c r="Q103" s="17">
        <f>Q99+Q101</f>
        <v>0</v>
      </c>
      <c r="R103" s="17">
        <f>R99+R101</f>
        <v>0</v>
      </c>
      <c r="S103" s="14" t="str">
        <f>IF(R103&gt;0,ROUNDDOWN(Q103/R103,2),"-")</f>
        <v>-</v>
      </c>
      <c r="T103" s="11"/>
      <c r="U103" s="11"/>
      <c r="V103" s="52"/>
      <c r="W103" s="69"/>
      <c r="X103" s="95"/>
    </row>
    <row r="104" spans="2:24" x14ac:dyDescent="0.2">
      <c r="B104" s="2"/>
      <c r="D104" s="2"/>
      <c r="E104" s="2"/>
      <c r="G104" s="2"/>
      <c r="H104" s="11"/>
      <c r="I104" s="11"/>
      <c r="J104" s="11"/>
      <c r="K104" s="52"/>
      <c r="L104" s="204"/>
      <c r="M104" s="2"/>
      <c r="O104" s="2"/>
      <c r="P104" s="2"/>
      <c r="R104" s="2"/>
      <c r="S104" s="11"/>
      <c r="T104" s="11"/>
      <c r="U104" s="11"/>
      <c r="V104" s="52"/>
      <c r="W104" s="69"/>
      <c r="X104" s="95"/>
    </row>
    <row r="105" spans="2:24" x14ac:dyDescent="0.2">
      <c r="B105" s="64" t="s">
        <v>88</v>
      </c>
      <c r="C105" s="16">
        <f>MAX(H103,H99,H95,B90)</f>
        <v>0</v>
      </c>
      <c r="D105" s="15">
        <f>VLOOKUP(C105,$Y$23:$AK$73,VLOOKUP(F84,$AO$20:$AS$22,4,FALSE),TRUE)</f>
        <v>14</v>
      </c>
      <c r="E105" s="199"/>
      <c r="F105" s="200"/>
      <c r="G105" s="200"/>
      <c r="H105" s="14" t="str">
        <f>IF(G105&gt;0,ROUNDDOWN(F105/G105,2),"-")</f>
        <v>-</v>
      </c>
      <c r="I105" s="14">
        <f>IF(E105&gt;0,F105/(E105*D105)%,0)</f>
        <v>0</v>
      </c>
      <c r="J105" s="14">
        <f>IF(G105&gt;0,(F105/G105)/VLOOKUP(C105,$Y$23:$AK$73,3,TRUE)%,0)</f>
        <v>0</v>
      </c>
      <c r="K105" s="198"/>
      <c r="L105" s="66"/>
      <c r="M105" s="64" t="s">
        <v>88</v>
      </c>
      <c r="N105" s="16">
        <f>MAX(S103,S99,S95,M90)</f>
        <v>0</v>
      </c>
      <c r="O105" s="15">
        <f>VLOOKUP(N105,$Y$23:$AK$73,VLOOKUP(Q84,$AO$20:$AS$22,4,FALSE),TRUE)</f>
        <v>14</v>
      </c>
      <c r="P105" s="199"/>
      <c r="Q105" s="200"/>
      <c r="R105" s="200"/>
      <c r="S105" s="14" t="str">
        <f>IF(R105&gt;0,ROUNDDOWN(Q105/R105,2),"-")</f>
        <v>-</v>
      </c>
      <c r="T105" s="14">
        <f>IF(P105&gt;0,Q105/(P105*O105)%,0)</f>
        <v>0</v>
      </c>
      <c r="U105" s="14">
        <f>IF(R105&gt;0,(Q105/R105)/VLOOKUP(N105,$Y$23:$AK$73,3,TRUE)%,0)</f>
        <v>0</v>
      </c>
      <c r="V105" s="198"/>
      <c r="W105" s="66"/>
      <c r="X105" s="98"/>
    </row>
    <row r="106" spans="2:24" x14ac:dyDescent="0.2">
      <c r="F106" s="1"/>
      <c r="H106" s="1"/>
      <c r="I106" s="1"/>
      <c r="J106" s="1"/>
      <c r="K106" s="18"/>
      <c r="L106" s="205"/>
      <c r="Q106" s="1"/>
      <c r="S106" s="1"/>
      <c r="T106" s="1"/>
      <c r="U106" s="1"/>
      <c r="V106" s="18"/>
      <c r="W106" s="70"/>
      <c r="X106" s="96"/>
    </row>
    <row r="107" spans="2:24" x14ac:dyDescent="0.2">
      <c r="B107" s="281" t="s">
        <v>79</v>
      </c>
      <c r="C107" s="281"/>
      <c r="D107" s="281"/>
      <c r="E107" s="281"/>
      <c r="F107" s="17" t="str">
        <f>IF(SUM(E93,E97,E101,E105)&gt;0,F103+F105,"NVT")</f>
        <v>NVT</v>
      </c>
      <c r="G107" s="17" t="str">
        <f>IF(SUM(E93,E97,E101,E105)&gt;0,G103+G105,"NVT")</f>
        <v>NVT</v>
      </c>
      <c r="H107" s="14" t="str">
        <f>IF(SUM(E93,E97,E101,E105)&gt;0,IF(G107&gt;0,ROUNDDOWN(F107/G107,2),"-"),"NVT")</f>
        <v>NVT</v>
      </c>
      <c r="I107" s="11"/>
      <c r="J107" s="11"/>
      <c r="K107" s="52"/>
      <c r="L107" s="204"/>
      <c r="M107" s="281" t="s">
        <v>79</v>
      </c>
      <c r="N107" s="281"/>
      <c r="O107" s="281"/>
      <c r="P107" s="281"/>
      <c r="Q107" s="17" t="str">
        <f>IF(SUM(P93,P97,P101,P105)&gt;0,Q103+Q105,"NVT")</f>
        <v>NVT</v>
      </c>
      <c r="R107" s="17" t="str">
        <f>IF(SUM(P93,P97,P101,P105)&gt;0,R103+R105,"NVT")</f>
        <v>NVT</v>
      </c>
      <c r="S107" s="14" t="str">
        <f>IF(SUM(P93,P97,P101,P105)&gt;0,IF(R107&gt;0,ROUNDDOWN(Q107/R107,2),"-"),"NVT")</f>
        <v>NVT</v>
      </c>
      <c r="T107" s="11"/>
      <c r="U107" s="11"/>
      <c r="V107" s="52"/>
      <c r="W107" s="69"/>
      <c r="X107" s="95"/>
    </row>
    <row r="108" spans="2:24" x14ac:dyDescent="0.2">
      <c r="B108" s="281" t="s">
        <v>90</v>
      </c>
      <c r="C108" s="281"/>
      <c r="D108" s="281"/>
      <c r="E108" s="281"/>
      <c r="H108" s="51" t="str">
        <f>IF(SUM(E93,E97,E101,E105)&gt;0,MAX(H95,H99,H103,H107),"NVT")</f>
        <v>NVT</v>
      </c>
      <c r="K108" s="18"/>
      <c r="L108" s="205"/>
      <c r="M108" s="281" t="s">
        <v>90</v>
      </c>
      <c r="N108" s="281"/>
      <c r="O108" s="281"/>
      <c r="P108" s="281"/>
      <c r="S108" s="51" t="str">
        <f>IF(SUM(P93,P97,P101,P105)&gt;0,MAX(S95,S99,S103,S107),"NVT")</f>
        <v>NVT</v>
      </c>
      <c r="V108" s="18"/>
      <c r="W108" s="70"/>
      <c r="X108" s="96"/>
    </row>
  </sheetData>
  <mergeCells count="164">
    <mergeCell ref="N30:P30"/>
    <mergeCell ref="Q30:V30"/>
    <mergeCell ref="N31:S31"/>
    <mergeCell ref="U31:V31"/>
    <mergeCell ref="AO20:AQ20"/>
    <mergeCell ref="AO21:AQ21"/>
    <mergeCell ref="AO22:AQ22"/>
    <mergeCell ref="AO28:AQ28"/>
    <mergeCell ref="AO29:AQ29"/>
    <mergeCell ref="AO30:AQ30"/>
    <mergeCell ref="AO31:AQ31"/>
    <mergeCell ref="AO27:AQ27"/>
    <mergeCell ref="B1:V1"/>
    <mergeCell ref="K8:K9"/>
    <mergeCell ref="C5:K5"/>
    <mergeCell ref="C6:K6"/>
    <mergeCell ref="C7:K7"/>
    <mergeCell ref="J4:K4"/>
    <mergeCell ref="C4:H4"/>
    <mergeCell ref="B18:E18"/>
    <mergeCell ref="B14:E14"/>
    <mergeCell ref="B10:E10"/>
    <mergeCell ref="N6:V6"/>
    <mergeCell ref="N7:V7"/>
    <mergeCell ref="C32:K32"/>
    <mergeCell ref="C33:K33"/>
    <mergeCell ref="C34:K34"/>
    <mergeCell ref="H35:H36"/>
    <mergeCell ref="K35:K36"/>
    <mergeCell ref="C3:E3"/>
    <mergeCell ref="F3:K3"/>
    <mergeCell ref="H8:H9"/>
    <mergeCell ref="C30:E30"/>
    <mergeCell ref="F30:K30"/>
    <mergeCell ref="B27:E27"/>
    <mergeCell ref="B22:E22"/>
    <mergeCell ref="B26:E26"/>
    <mergeCell ref="C31:H31"/>
    <mergeCell ref="J31:K31"/>
    <mergeCell ref="B54:E54"/>
    <mergeCell ref="C57:E57"/>
    <mergeCell ref="F57:K57"/>
    <mergeCell ref="C58:H58"/>
    <mergeCell ref="J58:K58"/>
    <mergeCell ref="B37:E37"/>
    <mergeCell ref="B41:E41"/>
    <mergeCell ref="B45:E45"/>
    <mergeCell ref="B49:E49"/>
    <mergeCell ref="B53:E53"/>
    <mergeCell ref="B64:E64"/>
    <mergeCell ref="B68:E68"/>
    <mergeCell ref="B72:E72"/>
    <mergeCell ref="B76:E76"/>
    <mergeCell ref="B80:E80"/>
    <mergeCell ref="C59:K59"/>
    <mergeCell ref="C60:K60"/>
    <mergeCell ref="C61:K61"/>
    <mergeCell ref="H62:H63"/>
    <mergeCell ref="K62:K63"/>
    <mergeCell ref="B103:E103"/>
    <mergeCell ref="B107:E107"/>
    <mergeCell ref="C86:K86"/>
    <mergeCell ref="C87:K87"/>
    <mergeCell ref="C88:K88"/>
    <mergeCell ref="H89:H90"/>
    <mergeCell ref="K89:K90"/>
    <mergeCell ref="B81:E81"/>
    <mergeCell ref="C84:E84"/>
    <mergeCell ref="F84:K84"/>
    <mergeCell ref="C85:H85"/>
    <mergeCell ref="J85:K85"/>
    <mergeCell ref="N32:V32"/>
    <mergeCell ref="N33:V33"/>
    <mergeCell ref="N34:V34"/>
    <mergeCell ref="S35:S36"/>
    <mergeCell ref="V35:V36"/>
    <mergeCell ref="B108:E108"/>
    <mergeCell ref="N3:P3"/>
    <mergeCell ref="Q3:V3"/>
    <mergeCell ref="N4:S4"/>
    <mergeCell ref="U4:V4"/>
    <mergeCell ref="N5:V5"/>
    <mergeCell ref="S8:S9"/>
    <mergeCell ref="V8:V9"/>
    <mergeCell ref="M10:P10"/>
    <mergeCell ref="M14:P14"/>
    <mergeCell ref="M18:P18"/>
    <mergeCell ref="M22:P22"/>
    <mergeCell ref="M26:P26"/>
    <mergeCell ref="M27:P27"/>
    <mergeCell ref="B91:E91"/>
    <mergeCell ref="B95:E95"/>
    <mergeCell ref="B99:E99"/>
    <mergeCell ref="M54:P54"/>
    <mergeCell ref="N57:P57"/>
    <mergeCell ref="Q57:V57"/>
    <mergeCell ref="N58:S58"/>
    <mergeCell ref="U58:V58"/>
    <mergeCell ref="M37:P37"/>
    <mergeCell ref="M41:P41"/>
    <mergeCell ref="M45:P45"/>
    <mergeCell ref="M49:P49"/>
    <mergeCell ref="M53:P53"/>
    <mergeCell ref="Q84:V84"/>
    <mergeCell ref="N85:S85"/>
    <mergeCell ref="U85:V85"/>
    <mergeCell ref="M64:P64"/>
    <mergeCell ref="M68:P68"/>
    <mergeCell ref="M72:P72"/>
    <mergeCell ref="M76:P76"/>
    <mergeCell ref="M80:P80"/>
    <mergeCell ref="N59:V59"/>
    <mergeCell ref="N60:V60"/>
    <mergeCell ref="N61:V61"/>
    <mergeCell ref="S62:S63"/>
    <mergeCell ref="V62:V63"/>
    <mergeCell ref="AO48:AQ48"/>
    <mergeCell ref="AO49:AQ49"/>
    <mergeCell ref="AO50:AQ50"/>
    <mergeCell ref="AO46:AQ46"/>
    <mergeCell ref="AO47:AQ47"/>
    <mergeCell ref="M108:P108"/>
    <mergeCell ref="Y21:AA21"/>
    <mergeCell ref="Y20:AK20"/>
    <mergeCell ref="AB21:AC21"/>
    <mergeCell ref="AF21:AG21"/>
    <mergeCell ref="AH21:AI21"/>
    <mergeCell ref="AJ21:AK21"/>
    <mergeCell ref="M91:P91"/>
    <mergeCell ref="M95:P95"/>
    <mergeCell ref="M99:P99"/>
    <mergeCell ref="M103:P103"/>
    <mergeCell ref="M107:P107"/>
    <mergeCell ref="N86:V86"/>
    <mergeCell ref="N87:V87"/>
    <mergeCell ref="N88:V88"/>
    <mergeCell ref="S89:S90"/>
    <mergeCell ref="V89:V90"/>
    <mergeCell ref="M81:P81"/>
    <mergeCell ref="N84:P84"/>
    <mergeCell ref="AV20:BA20"/>
    <mergeCell ref="AV21:BA21"/>
    <mergeCell ref="AV22:BA22"/>
    <mergeCell ref="AV23:BA23"/>
    <mergeCell ref="AV24:BA24"/>
    <mergeCell ref="AV25:BA25"/>
    <mergeCell ref="AO43:AQ43"/>
    <mergeCell ref="AO44:AQ44"/>
    <mergeCell ref="AO45:AQ45"/>
    <mergeCell ref="AO38:AQ38"/>
    <mergeCell ref="AO39:AQ39"/>
    <mergeCell ref="AO40:AQ40"/>
    <mergeCell ref="AO41:AQ41"/>
    <mergeCell ref="AO42:AQ42"/>
    <mergeCell ref="AO33:AQ33"/>
    <mergeCell ref="AO34:AQ34"/>
    <mergeCell ref="AO35:AQ35"/>
    <mergeCell ref="AO36:AQ36"/>
    <mergeCell ref="AO37:AQ37"/>
    <mergeCell ref="AO32:AQ32"/>
    <mergeCell ref="AO23:AQ23"/>
    <mergeCell ref="AO24:AQ24"/>
    <mergeCell ref="AO25:AQ25"/>
    <mergeCell ref="AO26:AQ26"/>
  </mergeCells>
  <conditionalFormatting sqref="I93">
    <cfRule type="cellIs" dxfId="44" priority="35" operator="greaterThan">
      <formula>100</formula>
    </cfRule>
  </conditionalFormatting>
  <conditionalFormatting sqref="I97">
    <cfRule type="cellIs" dxfId="43" priority="31" operator="greaterThan">
      <formula>100</formula>
    </cfRule>
  </conditionalFormatting>
  <conditionalFormatting sqref="I101">
    <cfRule type="cellIs" dxfId="42" priority="30" operator="greaterThan">
      <formula>100</formula>
    </cfRule>
  </conditionalFormatting>
  <conditionalFormatting sqref="I105">
    <cfRule type="cellIs" dxfId="41" priority="29" operator="greaterThan">
      <formula>100</formula>
    </cfRule>
  </conditionalFormatting>
  <conditionalFormatting sqref="T93">
    <cfRule type="cellIs" dxfId="40" priority="28" operator="greaterThan">
      <formula>100</formula>
    </cfRule>
  </conditionalFormatting>
  <conditionalFormatting sqref="T97">
    <cfRule type="cellIs" dxfId="39" priority="27" operator="greaterThan">
      <formula>100</formula>
    </cfRule>
  </conditionalFormatting>
  <conditionalFormatting sqref="T101">
    <cfRule type="cellIs" dxfId="38" priority="26" operator="greaterThan">
      <formula>100</formula>
    </cfRule>
  </conditionalFormatting>
  <conditionalFormatting sqref="T105">
    <cfRule type="cellIs" dxfId="37" priority="25" operator="greaterThan">
      <formula>100</formula>
    </cfRule>
  </conditionalFormatting>
  <conditionalFormatting sqref="T66">
    <cfRule type="cellIs" dxfId="36" priority="24" operator="greaterThan">
      <formula>100</formula>
    </cfRule>
  </conditionalFormatting>
  <conditionalFormatting sqref="T70">
    <cfRule type="cellIs" dxfId="35" priority="23" operator="greaterThan">
      <formula>100</formula>
    </cfRule>
  </conditionalFormatting>
  <conditionalFormatting sqref="T74">
    <cfRule type="cellIs" dxfId="34" priority="22" operator="greaterThan">
      <formula>100</formula>
    </cfRule>
  </conditionalFormatting>
  <conditionalFormatting sqref="T78">
    <cfRule type="cellIs" dxfId="33" priority="21" operator="greaterThan">
      <formula>100</formula>
    </cfRule>
  </conditionalFormatting>
  <conditionalFormatting sqref="I66">
    <cfRule type="cellIs" dxfId="32" priority="20" operator="greaterThan">
      <formula>100</formula>
    </cfRule>
  </conditionalFormatting>
  <conditionalFormatting sqref="I70">
    <cfRule type="cellIs" dxfId="31" priority="19" operator="greaterThan">
      <formula>100</formula>
    </cfRule>
  </conditionalFormatting>
  <conditionalFormatting sqref="I74">
    <cfRule type="cellIs" dxfId="30" priority="18" operator="greaterThan">
      <formula>100</formula>
    </cfRule>
  </conditionalFormatting>
  <conditionalFormatting sqref="I78">
    <cfRule type="cellIs" dxfId="29" priority="17" operator="greaterThan">
      <formula>100</formula>
    </cfRule>
  </conditionalFormatting>
  <conditionalFormatting sqref="I39">
    <cfRule type="cellIs" dxfId="28" priority="16" operator="greaterThan">
      <formula>100</formula>
    </cfRule>
  </conditionalFormatting>
  <conditionalFormatting sqref="I43">
    <cfRule type="cellIs" dxfId="27" priority="15" operator="greaterThan">
      <formula>100</formula>
    </cfRule>
  </conditionalFormatting>
  <conditionalFormatting sqref="I47">
    <cfRule type="cellIs" dxfId="26" priority="14" operator="greaterThan">
      <formula>100</formula>
    </cfRule>
  </conditionalFormatting>
  <conditionalFormatting sqref="I51">
    <cfRule type="cellIs" dxfId="25" priority="13" operator="greaterThan">
      <formula>100</formula>
    </cfRule>
  </conditionalFormatting>
  <conditionalFormatting sqref="T39">
    <cfRule type="cellIs" dxfId="24" priority="12" operator="greaterThan">
      <formula>100</formula>
    </cfRule>
  </conditionalFormatting>
  <conditionalFormatting sqref="T43">
    <cfRule type="cellIs" dxfId="23" priority="11" operator="greaterThan">
      <formula>100</formula>
    </cfRule>
  </conditionalFormatting>
  <conditionalFormatting sqref="T47">
    <cfRule type="cellIs" dxfId="22" priority="10" operator="greaterThan">
      <formula>100</formula>
    </cfRule>
  </conditionalFormatting>
  <conditionalFormatting sqref="T51">
    <cfRule type="cellIs" dxfId="21" priority="9" operator="greaterThan">
      <formula>100</formula>
    </cfRule>
  </conditionalFormatting>
  <conditionalFormatting sqref="T12">
    <cfRule type="cellIs" dxfId="20" priority="8" operator="greaterThan">
      <formula>100</formula>
    </cfRule>
  </conditionalFormatting>
  <conditionalFormatting sqref="T16">
    <cfRule type="cellIs" dxfId="19" priority="7" operator="greaterThan">
      <formula>100</formula>
    </cfRule>
  </conditionalFormatting>
  <conditionalFormatting sqref="T20">
    <cfRule type="cellIs" dxfId="18" priority="6" operator="greaterThan">
      <formula>100</formula>
    </cfRule>
  </conditionalFormatting>
  <conditionalFormatting sqref="T24">
    <cfRule type="cellIs" dxfId="17" priority="5" operator="greaterThan">
      <formula>100</formula>
    </cfRule>
  </conditionalFormatting>
  <conditionalFormatting sqref="I12">
    <cfRule type="cellIs" dxfId="16" priority="4" operator="greaterThan">
      <formula>100</formula>
    </cfRule>
  </conditionalFormatting>
  <conditionalFormatting sqref="I16">
    <cfRule type="cellIs" dxfId="15" priority="3" operator="greaterThan">
      <formula>100</formula>
    </cfRule>
  </conditionalFormatting>
  <conditionalFormatting sqref="I20">
    <cfRule type="cellIs" dxfId="14" priority="2" operator="greaterThan">
      <formula>100</formula>
    </cfRule>
  </conditionalFormatting>
  <conditionalFormatting sqref="I24">
    <cfRule type="cellIs" dxfId="13" priority="1" operator="greaterThan">
      <formula>100</formula>
    </cfRule>
  </conditionalFormatting>
  <dataValidations xWindow="293" yWindow="492" count="4">
    <dataValidation type="list" allowBlank="1" showInputMessage="1" showErrorMessage="1" sqref="B55:B56 M55:M56">
      <formula1>$B$27:$B$29</formula1>
    </dataValidation>
    <dataValidation type="list" allowBlank="1" showInputMessage="1" showErrorMessage="1" promptTitle="GEWEST" prompt="MAAK EEN KEUZE" sqref="C7:K7 N61:V61 N88:V88 C88:K88 C34:K34 N34:V34 C61:K61 N7:V7">
      <formula1>$AV$20:$AV$25</formula1>
    </dataValidation>
    <dataValidation type="list" allowBlank="1" showInputMessage="1" showErrorMessage="1" promptTitle="SPELSOORT &amp; KLASSE" prompt="MAAK EEN KEUZE" sqref="F3:K3 F57:K57 F84:K84 Q3:V3 F30:K30 Q30:V30 Q57:V57 Q84:V84">
      <formula1>$AO$20:$AO$24</formula1>
    </dataValidation>
    <dataValidation type="list" allowBlank="1" showInputMessage="1" showErrorMessage="1" promptTitle="JA / NEE" prompt="MAAK KEUZE SVP" sqref="C9 N9 N36 N63 C63 C36 C90 N90">
      <formula1>$Y$17:$Y$19</formula1>
    </dataValidation>
  </dataValidations>
  <printOptions horizontalCentered="1"/>
  <pageMargins left="0.98425196850393704" right="0.19685039370078741" top="0.78740157480314965" bottom="0.78740157480314965" header="0.39370078740157483" footer="0.59055118110236227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136"/>
  <sheetViews>
    <sheetView topLeftCell="A7" zoomScaleNormal="100" workbookViewId="0">
      <selection activeCell="E10" sqref="E10"/>
    </sheetView>
  </sheetViews>
  <sheetFormatPr defaultColWidth="8.75" defaultRowHeight="15" customHeight="1" x14ac:dyDescent="0.2"/>
  <cols>
    <col min="1" max="1" width="2.625" style="101" customWidth="1"/>
    <col min="2" max="2" width="8.625" style="106" customWidth="1"/>
    <col min="3" max="5" width="20.625" style="102" customWidth="1"/>
    <col min="6" max="6" width="4.625" style="102" customWidth="1"/>
    <col min="7" max="7" width="2.625" style="102" customWidth="1"/>
    <col min="8" max="17" width="4.625" style="102" customWidth="1"/>
    <col min="18" max="19" width="5.625" style="102" customWidth="1"/>
    <col min="20" max="20" width="2.625" style="105" customWidth="1"/>
    <col min="21" max="24" width="5.625" style="106" customWidth="1"/>
    <col min="25" max="25" width="2.625" style="113" customWidth="1"/>
    <col min="26" max="27" width="4.625" style="113" customWidth="1"/>
    <col min="28" max="28" width="4.75" style="113" customWidth="1"/>
    <col min="29" max="29" width="4.625" style="113" customWidth="1"/>
    <col min="30" max="30" width="2.625" style="113" customWidth="1"/>
    <col min="31" max="33" width="4.625" style="113" customWidth="1"/>
    <col min="34" max="34" width="2.625" style="113" customWidth="1"/>
    <col min="35" max="36" width="10.625" style="102" customWidth="1"/>
    <col min="37" max="37" width="4.625" style="102" customWidth="1"/>
    <col min="38" max="38" width="2.625" style="102" customWidth="1"/>
    <col min="39" max="54" width="4.625" style="102" customWidth="1"/>
    <col min="55" max="16384" width="8.75" style="102"/>
  </cols>
  <sheetData>
    <row r="1" spans="1:49" ht="15" customHeight="1" x14ac:dyDescent="0.2">
      <c r="B1" s="261" t="s">
        <v>56</v>
      </c>
      <c r="C1" s="261"/>
      <c r="D1" s="261"/>
      <c r="E1" s="103" t="s">
        <v>74</v>
      </c>
      <c r="G1" s="161" t="s">
        <v>16</v>
      </c>
      <c r="H1" s="104"/>
      <c r="I1" s="263" t="s">
        <v>104</v>
      </c>
      <c r="J1" s="265"/>
      <c r="K1" s="265"/>
      <c r="S1" s="253" t="s">
        <v>52</v>
      </c>
      <c r="T1" s="253"/>
      <c r="U1" s="253"/>
      <c r="V1" s="253"/>
      <c r="W1" s="254"/>
      <c r="X1" s="107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J1" s="105"/>
      <c r="AK1" s="266" t="s">
        <v>74</v>
      </c>
      <c r="AL1" s="266"/>
      <c r="AM1" s="266"/>
      <c r="AN1" s="162">
        <v>4</v>
      </c>
      <c r="AO1" s="163">
        <v>5</v>
      </c>
    </row>
    <row r="2" spans="1:49" ht="15" customHeight="1" x14ac:dyDescent="0.2">
      <c r="A2" s="102"/>
      <c r="B2" s="262" t="s">
        <v>108</v>
      </c>
      <c r="C2" s="262"/>
      <c r="D2" s="262"/>
      <c r="E2" s="262"/>
      <c r="F2" s="160"/>
      <c r="G2" s="161" t="s">
        <v>17</v>
      </c>
      <c r="H2" s="109"/>
      <c r="I2" s="263" t="s">
        <v>105</v>
      </c>
      <c r="J2" s="264"/>
      <c r="K2" s="264"/>
      <c r="S2" s="253" t="s">
        <v>51</v>
      </c>
      <c r="T2" s="253"/>
      <c r="U2" s="253"/>
      <c r="V2" s="253"/>
      <c r="W2" s="254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87" t="s">
        <v>125</v>
      </c>
      <c r="AJ2" s="105"/>
      <c r="AK2" s="266" t="s">
        <v>73</v>
      </c>
      <c r="AL2" s="266"/>
      <c r="AM2" s="266"/>
      <c r="AN2" s="162">
        <v>6</v>
      </c>
      <c r="AO2" s="163">
        <v>1.25</v>
      </c>
    </row>
    <row r="3" spans="1:49" ht="15" customHeight="1" x14ac:dyDescent="0.2">
      <c r="A3" s="159"/>
      <c r="B3" s="262"/>
      <c r="C3" s="262"/>
      <c r="D3" s="262"/>
      <c r="E3" s="262"/>
      <c r="F3" s="182">
        <f>VLOOKUP(E1,$AK$1:$AO$3,5,FALSE)</f>
        <v>5</v>
      </c>
      <c r="G3" s="161"/>
      <c r="S3" s="253" t="s">
        <v>106</v>
      </c>
      <c r="T3" s="253"/>
      <c r="U3" s="253"/>
      <c r="V3" s="253"/>
      <c r="W3" s="254"/>
      <c r="X3" s="112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J3" s="105"/>
      <c r="AK3" s="266"/>
      <c r="AL3" s="266"/>
      <c r="AM3" s="266"/>
      <c r="AN3" s="162"/>
      <c r="AO3" s="163"/>
    </row>
    <row r="4" spans="1:49" ht="15" customHeight="1" x14ac:dyDescent="0.2">
      <c r="B4" s="102"/>
      <c r="G4" s="249" t="s">
        <v>109</v>
      </c>
      <c r="H4" s="249"/>
      <c r="I4" s="249"/>
      <c r="J4" s="250"/>
      <c r="K4" s="33">
        <v>4</v>
      </c>
      <c r="L4" s="175"/>
      <c r="Z4" s="255" t="s">
        <v>124</v>
      </c>
      <c r="AA4" s="255"/>
      <c r="AB4" s="255"/>
      <c r="AC4" s="255"/>
      <c r="AD4" s="108"/>
      <c r="AE4" s="106"/>
      <c r="AF4" s="106"/>
      <c r="AG4" s="106"/>
      <c r="AH4" s="102"/>
      <c r="AJ4" s="105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</row>
    <row r="5" spans="1:49" ht="15" customHeight="1" x14ac:dyDescent="0.2">
      <c r="A5" s="256" t="str">
        <f>CONCATENATE("UITSLAG VOORWEDSTRIJDEN"," ",E1)</f>
        <v>UITSLAG VOORWEDSTRIJDEN DAMES 2e Klasse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U5" s="257" t="s">
        <v>28</v>
      </c>
      <c r="V5" s="258" t="s">
        <v>67</v>
      </c>
      <c r="W5" s="257" t="s">
        <v>4</v>
      </c>
      <c r="X5" s="267" t="s">
        <v>50</v>
      </c>
      <c r="Y5" s="39"/>
      <c r="Z5" s="255" t="s">
        <v>59</v>
      </c>
      <c r="AA5" s="255"/>
      <c r="AB5" s="255"/>
      <c r="AC5" s="255"/>
      <c r="AD5" s="115"/>
      <c r="AE5" s="255" t="s">
        <v>62</v>
      </c>
      <c r="AF5" s="255"/>
      <c r="AG5" s="255"/>
      <c r="AH5" s="115"/>
      <c r="AJ5" s="105"/>
      <c r="AK5" s="270" t="s">
        <v>68</v>
      </c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</row>
    <row r="6" spans="1:49" ht="15" customHeight="1" x14ac:dyDescent="0.2">
      <c r="A6" s="256" t="str">
        <f>IF(ISBLANK(E1),"MAAK KEUZE SPELSOORT EN KLASSE IN KOLOM E1",E1)</f>
        <v>DAMES 2e Klasse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U6" s="257"/>
      <c r="V6" s="259"/>
      <c r="W6" s="257"/>
      <c r="X6" s="268"/>
      <c r="Y6" s="39"/>
      <c r="Z6" s="34" t="s">
        <v>18</v>
      </c>
      <c r="AA6" s="35" t="s">
        <v>40</v>
      </c>
      <c r="AB6" s="35" t="s">
        <v>40</v>
      </c>
      <c r="AC6" s="34"/>
      <c r="AD6" s="117"/>
      <c r="AE6" s="36" t="s">
        <v>44</v>
      </c>
      <c r="AF6" s="36" t="s">
        <v>44</v>
      </c>
      <c r="AG6" s="36" t="s">
        <v>45</v>
      </c>
      <c r="AH6" s="118"/>
      <c r="AJ6" s="105"/>
      <c r="AK6" s="271" t="s">
        <v>3</v>
      </c>
      <c r="AL6" s="271"/>
      <c r="AM6" s="271"/>
      <c r="AN6" s="275" t="s">
        <v>66</v>
      </c>
      <c r="AO6" s="276"/>
      <c r="AP6" s="165" t="s">
        <v>69</v>
      </c>
      <c r="AQ6" s="165"/>
      <c r="AR6" s="275" t="s">
        <v>70</v>
      </c>
      <c r="AS6" s="276"/>
      <c r="AT6" s="275" t="s">
        <v>71</v>
      </c>
      <c r="AU6" s="276"/>
      <c r="AV6" s="275" t="s">
        <v>72</v>
      </c>
      <c r="AW6" s="276"/>
    </row>
    <row r="7" spans="1:49" ht="15" customHeight="1" x14ac:dyDescent="0.2">
      <c r="A7" s="188" t="s">
        <v>29</v>
      </c>
      <c r="B7" s="189" t="s">
        <v>30</v>
      </c>
      <c r="C7" s="190" t="s">
        <v>31</v>
      </c>
      <c r="D7" s="191" t="s">
        <v>32</v>
      </c>
      <c r="E7" s="191" t="s">
        <v>77</v>
      </c>
      <c r="F7" s="189" t="s">
        <v>33</v>
      </c>
      <c r="G7" s="189" t="s">
        <v>53</v>
      </c>
      <c r="H7" s="189" t="s">
        <v>5</v>
      </c>
      <c r="I7" s="189" t="s">
        <v>34</v>
      </c>
      <c r="J7" s="189" t="s">
        <v>54</v>
      </c>
      <c r="K7" s="189" t="s">
        <v>75</v>
      </c>
      <c r="L7" s="189" t="s">
        <v>35</v>
      </c>
      <c r="M7" s="189" t="s">
        <v>5</v>
      </c>
      <c r="N7" s="189" t="s">
        <v>21</v>
      </c>
      <c r="O7" s="189" t="s">
        <v>75</v>
      </c>
      <c r="P7" s="189" t="s">
        <v>35</v>
      </c>
      <c r="Q7" s="192" t="s">
        <v>22</v>
      </c>
      <c r="R7" s="193" t="s">
        <v>37</v>
      </c>
      <c r="S7" s="193" t="s">
        <v>36</v>
      </c>
      <c r="U7" s="257"/>
      <c r="V7" s="260"/>
      <c r="W7" s="257"/>
      <c r="X7" s="269"/>
      <c r="Y7" s="39"/>
      <c r="Z7" s="37" t="s">
        <v>40</v>
      </c>
      <c r="AA7" s="120" t="s">
        <v>7</v>
      </c>
      <c r="AB7" s="37" t="s">
        <v>26</v>
      </c>
      <c r="AC7" s="37" t="s">
        <v>41</v>
      </c>
      <c r="AD7" s="117"/>
      <c r="AE7" s="38" t="s">
        <v>5</v>
      </c>
      <c r="AF7" s="38" t="s">
        <v>21</v>
      </c>
      <c r="AG7" s="38" t="s">
        <v>22</v>
      </c>
      <c r="AH7" s="118"/>
      <c r="AJ7" s="105"/>
      <c r="AK7" s="80" t="s">
        <v>38</v>
      </c>
      <c r="AL7" s="80"/>
      <c r="AM7" s="80" t="s">
        <v>39</v>
      </c>
      <c r="AN7" s="81" t="s">
        <v>7</v>
      </c>
      <c r="AO7" s="81" t="s">
        <v>78</v>
      </c>
      <c r="AP7" s="81" t="s">
        <v>7</v>
      </c>
      <c r="AQ7" s="81" t="s">
        <v>78</v>
      </c>
      <c r="AR7" s="81" t="s">
        <v>7</v>
      </c>
      <c r="AS7" s="81" t="s">
        <v>78</v>
      </c>
      <c r="AT7" s="81" t="s">
        <v>7</v>
      </c>
      <c r="AU7" s="81" t="s">
        <v>78</v>
      </c>
      <c r="AV7" s="81" t="s">
        <v>7</v>
      </c>
      <c r="AW7" s="81" t="s">
        <v>78</v>
      </c>
    </row>
    <row r="8" spans="1:49" ht="15" customHeight="1" x14ac:dyDescent="0.2">
      <c r="A8" s="194">
        <v>1</v>
      </c>
      <c r="B8" s="122"/>
      <c r="C8" s="123"/>
      <c r="D8" s="124"/>
      <c r="E8" s="124"/>
      <c r="F8" s="104"/>
      <c r="G8" s="33" t="s">
        <v>16</v>
      </c>
      <c r="H8" s="125" t="str">
        <f t="shared" ref="H8:H39" si="0">IF(ISBLANK($E$1),"?",IF(ISNUMBER(F8),VLOOKUP(F8,$AK$8:$AW$58,VLOOKUP($E$1,$AK$1:$AO$4,4),TRUE),"?"))</f>
        <v>?</v>
      </c>
      <c r="I8" s="126" t="str">
        <f t="shared" ref="I8:I39" si="1">IF(F8=0,"-",VLOOKUP(F8,$AK$8:$AW$40,5))</f>
        <v>-</v>
      </c>
      <c r="J8" s="126" t="str">
        <f t="shared" ref="J8:J39" si="2">IF(F8=0,"-",VLOOKUP(F8,$AK$8:$AW$58,3,TRUE))</f>
        <v>-</v>
      </c>
      <c r="K8" s="184">
        <f>K4</f>
        <v>4</v>
      </c>
      <c r="L8" s="128"/>
      <c r="M8" s="129"/>
      <c r="N8" s="128"/>
      <c r="O8" s="127">
        <f t="shared" ref="O8:O39" si="3">IF(ISBLANK(K8),0,K8)</f>
        <v>4</v>
      </c>
      <c r="P8" s="127">
        <f t="shared" ref="P8:P39" si="4">IF(ISBLANK(L8),0,L8)</f>
        <v>0</v>
      </c>
      <c r="Q8" s="130" t="str">
        <f>IF(ISBLANK(N8),"-",ROUNDDOWN(M8/N8,3))</f>
        <v>-</v>
      </c>
      <c r="R8" s="126">
        <f t="shared" ref="R8:R39" si="5">IF(ISNUMBER(H8),IF(O8&gt;0,M8/(H8*O8)%,0),0)</f>
        <v>0</v>
      </c>
      <c r="S8" s="126">
        <f t="shared" ref="S8:S39" si="6">IF(N8&gt;0,IF(ISNUMBER(J8),(M8/N8)/J8%,0),0)</f>
        <v>0</v>
      </c>
      <c r="U8" s="131">
        <f t="shared" ref="U8:U39" si="7">RANK(P8,$P$8:$P$67,0)+(COUNT($P$8:$P$67)+1-RANK(P8,$P$8:$P$67,0)-RANK(P8,$P$8:$P$67,1))/2</f>
        <v>30.5</v>
      </c>
      <c r="V8" s="131">
        <f t="shared" ref="V8:V67" si="8">RANK(R8,$R$8:$R$67,0)+(COUNT($R$8:$R$67)+1-RANK(R8,$R$8:$R$67,0)-RANK(R8,$R$8:$R$67,1))/2</f>
        <v>30.5</v>
      </c>
      <c r="W8" s="131">
        <f>U8+V8</f>
        <v>61</v>
      </c>
      <c r="X8" s="132">
        <f>RANK(W8,$W$8:$W$67,1)+(COUNT($W$8:$W$67)+1-RANK(W8,$W$8:$W$67,0)-RANK(W8,$W$8:$W$67,1))/2</f>
        <v>30.5</v>
      </c>
      <c r="Y8" s="133"/>
      <c r="Z8" s="134">
        <f t="shared" ref="Z8:Z39" si="9">(IF(LEFT(G8,1)="J",4,0))</f>
        <v>4</v>
      </c>
      <c r="AA8" s="135">
        <f t="shared" ref="AA8:AA39" si="10">IF(ISNUMBER(H8),Z8*H8,0)</f>
        <v>0</v>
      </c>
      <c r="AB8" s="135">
        <f t="shared" ref="AB8:AB39" si="11">IF(LEFT(I8,1)="N",0,IF(ISNUMBER(J8),ROUNDDOWN(AA8/I8,0),0))</f>
        <v>0</v>
      </c>
      <c r="AC8" s="136">
        <f>IF(AB8=0,0,IF(ISNUMBER(AB8),ROUNDDOWN(AA8/AB8,2),"-"))</f>
        <v>0</v>
      </c>
      <c r="AD8" s="117"/>
      <c r="AE8" s="135">
        <f>IF(ISNUMBER(M8),AA8+M8,0)</f>
        <v>0</v>
      </c>
      <c r="AF8" s="135">
        <f>IF(ISNUMBER(N8),AB8+N8,0)</f>
        <v>0</v>
      </c>
      <c r="AG8" s="137">
        <f t="shared" ref="AG8:AG67" si="12">IF(ISNUMBER(AF8),IF(AF8=0,0,ROUNDDOWN(AE8/AF8,3)),"-")</f>
        <v>0</v>
      </c>
      <c r="AH8" s="117" t="str">
        <f t="shared" ref="AH8:AH39" si="13">IF(ISNUMBER(AG8),IF(AG8&gt;=VLOOKUP($E$1,$AK$1:$AO$2,5,FALSE),"P","-"),"-")</f>
        <v>-</v>
      </c>
      <c r="AI8" s="151"/>
      <c r="AJ8" s="139"/>
      <c r="AK8" s="166">
        <v>0</v>
      </c>
      <c r="AL8" s="167" t="s">
        <v>6</v>
      </c>
      <c r="AM8" s="166">
        <v>0.25</v>
      </c>
      <c r="AN8" s="150">
        <v>14</v>
      </c>
      <c r="AO8" s="168">
        <v>0.2</v>
      </c>
      <c r="AP8" s="140">
        <v>12</v>
      </c>
      <c r="AQ8" s="168">
        <v>0.2</v>
      </c>
      <c r="AR8" s="141">
        <v>34</v>
      </c>
      <c r="AS8" s="168">
        <v>1</v>
      </c>
      <c r="AT8" s="141">
        <v>60</v>
      </c>
      <c r="AU8" s="168">
        <v>2</v>
      </c>
      <c r="AV8" s="142">
        <v>75</v>
      </c>
      <c r="AW8" s="168">
        <v>3</v>
      </c>
    </row>
    <row r="9" spans="1:49" ht="15" customHeight="1" x14ac:dyDescent="0.2">
      <c r="A9" s="194">
        <f t="shared" ref="A9:A67" si="14">IF(K9&gt;0,A8+1,A8)</f>
        <v>2</v>
      </c>
      <c r="B9" s="122"/>
      <c r="C9" s="123"/>
      <c r="D9" s="124"/>
      <c r="E9" s="124"/>
      <c r="F9" s="104"/>
      <c r="G9" s="33" t="s">
        <v>16</v>
      </c>
      <c r="H9" s="125" t="str">
        <f t="shared" si="0"/>
        <v>?</v>
      </c>
      <c r="I9" s="126" t="str">
        <f t="shared" si="1"/>
        <v>-</v>
      </c>
      <c r="J9" s="126" t="str">
        <f t="shared" si="2"/>
        <v>-</v>
      </c>
      <c r="K9" s="184">
        <f>K8</f>
        <v>4</v>
      </c>
      <c r="L9" s="128"/>
      <c r="M9" s="129"/>
      <c r="N9" s="128"/>
      <c r="O9" s="127">
        <f t="shared" si="3"/>
        <v>4</v>
      </c>
      <c r="P9" s="127">
        <f t="shared" si="4"/>
        <v>0</v>
      </c>
      <c r="Q9" s="130" t="str">
        <f t="shared" ref="Q9:Q67" si="15">IF(ISBLANK(N9),"-",ROUNDDOWN(M9/N9,3))</f>
        <v>-</v>
      </c>
      <c r="R9" s="126">
        <f t="shared" si="5"/>
        <v>0</v>
      </c>
      <c r="S9" s="126">
        <f t="shared" si="6"/>
        <v>0</v>
      </c>
      <c r="U9" s="131">
        <f t="shared" si="7"/>
        <v>30.5</v>
      </c>
      <c r="V9" s="131">
        <f t="shared" si="8"/>
        <v>30.5</v>
      </c>
      <c r="W9" s="131">
        <f t="shared" ref="W9:W67" si="16">U9+V9</f>
        <v>61</v>
      </c>
      <c r="X9" s="132">
        <f t="shared" ref="X9:X67" si="17">RANK(W9,$W$8:$W$67,1)+(COUNT($W$8:$W$67)+1-RANK(W9,$W$8:$W$67,0)-RANK(W9,$W$8:$W$67,1))/2</f>
        <v>30.5</v>
      </c>
      <c r="Y9" s="133"/>
      <c r="Z9" s="134">
        <f t="shared" si="9"/>
        <v>4</v>
      </c>
      <c r="AA9" s="135">
        <f t="shared" si="10"/>
        <v>0</v>
      </c>
      <c r="AB9" s="135">
        <f t="shared" si="11"/>
        <v>0</v>
      </c>
      <c r="AC9" s="136">
        <f t="shared" ref="AC9:AC67" si="18">IF(AB9=0,0,IF(ISNUMBER(AB9),ROUNDDOWN(AA9/AB9,2),"-"))</f>
        <v>0</v>
      </c>
      <c r="AD9" s="117"/>
      <c r="AE9" s="135">
        <f t="shared" ref="AE9:AF67" si="19">IF(ISNUMBER(M9),AA9+M9,0)</f>
        <v>0</v>
      </c>
      <c r="AF9" s="135">
        <f t="shared" si="19"/>
        <v>0</v>
      </c>
      <c r="AG9" s="137">
        <f t="shared" si="12"/>
        <v>0</v>
      </c>
      <c r="AH9" s="117" t="str">
        <f t="shared" si="13"/>
        <v>-</v>
      </c>
      <c r="AI9" s="151"/>
      <c r="AJ9" s="139"/>
      <c r="AK9" s="166">
        <f>AM8</f>
        <v>0.25</v>
      </c>
      <c r="AL9" s="167" t="s">
        <v>6</v>
      </c>
      <c r="AM9" s="166">
        <v>0.3</v>
      </c>
      <c r="AN9" s="150">
        <v>14</v>
      </c>
      <c r="AO9" s="168">
        <f t="shared" ref="AO9:AO45" si="20">AK9</f>
        <v>0.25</v>
      </c>
      <c r="AP9" s="140">
        <v>13</v>
      </c>
      <c r="AQ9" s="168">
        <f t="shared" ref="AQ9:AQ43" si="21">AK9</f>
        <v>0.25</v>
      </c>
      <c r="AR9" s="141">
        <v>34</v>
      </c>
      <c r="AS9" s="168">
        <v>1</v>
      </c>
      <c r="AT9" s="141">
        <v>60</v>
      </c>
      <c r="AU9" s="168">
        <v>2</v>
      </c>
      <c r="AV9" s="142">
        <v>75</v>
      </c>
      <c r="AW9" s="168">
        <v>3</v>
      </c>
    </row>
    <row r="10" spans="1:49" ht="15" customHeight="1" x14ac:dyDescent="0.2">
      <c r="A10" s="194">
        <f t="shared" si="14"/>
        <v>3</v>
      </c>
      <c r="B10" s="122"/>
      <c r="C10" s="123"/>
      <c r="D10" s="124"/>
      <c r="E10" s="124"/>
      <c r="F10" s="104"/>
      <c r="G10" s="33" t="s">
        <v>16</v>
      </c>
      <c r="H10" s="125" t="str">
        <f t="shared" si="0"/>
        <v>?</v>
      </c>
      <c r="I10" s="126" t="str">
        <f t="shared" si="1"/>
        <v>-</v>
      </c>
      <c r="J10" s="126" t="str">
        <f t="shared" si="2"/>
        <v>-</v>
      </c>
      <c r="K10" s="184">
        <f t="shared" ref="K10:K67" si="22">K9</f>
        <v>4</v>
      </c>
      <c r="L10" s="128"/>
      <c r="M10" s="129"/>
      <c r="N10" s="128"/>
      <c r="O10" s="127">
        <f t="shared" si="3"/>
        <v>4</v>
      </c>
      <c r="P10" s="127">
        <f t="shared" si="4"/>
        <v>0</v>
      </c>
      <c r="Q10" s="130" t="str">
        <f t="shared" si="15"/>
        <v>-</v>
      </c>
      <c r="R10" s="126">
        <f t="shared" si="5"/>
        <v>0</v>
      </c>
      <c r="S10" s="126">
        <f t="shared" si="6"/>
        <v>0</v>
      </c>
      <c r="U10" s="131">
        <f t="shared" si="7"/>
        <v>30.5</v>
      </c>
      <c r="V10" s="131">
        <f t="shared" si="8"/>
        <v>30.5</v>
      </c>
      <c r="W10" s="131">
        <f t="shared" si="16"/>
        <v>61</v>
      </c>
      <c r="X10" s="132">
        <f t="shared" si="17"/>
        <v>30.5</v>
      </c>
      <c r="Y10" s="133"/>
      <c r="Z10" s="134">
        <f t="shared" si="9"/>
        <v>4</v>
      </c>
      <c r="AA10" s="135">
        <f t="shared" si="10"/>
        <v>0</v>
      </c>
      <c r="AB10" s="135">
        <f t="shared" si="11"/>
        <v>0</v>
      </c>
      <c r="AC10" s="136">
        <f t="shared" si="18"/>
        <v>0</v>
      </c>
      <c r="AD10" s="117"/>
      <c r="AE10" s="135">
        <f t="shared" si="19"/>
        <v>0</v>
      </c>
      <c r="AF10" s="135">
        <f t="shared" si="19"/>
        <v>0</v>
      </c>
      <c r="AG10" s="137">
        <f t="shared" si="12"/>
        <v>0</v>
      </c>
      <c r="AH10" s="117" t="str">
        <f t="shared" si="13"/>
        <v>-</v>
      </c>
      <c r="AI10" s="151"/>
      <c r="AJ10" s="139"/>
      <c r="AK10" s="166">
        <f t="shared" ref="AK10:AK55" si="23">AM9</f>
        <v>0.3</v>
      </c>
      <c r="AL10" s="167" t="s">
        <v>6</v>
      </c>
      <c r="AM10" s="166">
        <v>0.35</v>
      </c>
      <c r="AN10" s="150">
        <v>15</v>
      </c>
      <c r="AO10" s="168">
        <f t="shared" si="20"/>
        <v>0.3</v>
      </c>
      <c r="AP10" s="140">
        <v>15</v>
      </c>
      <c r="AQ10" s="168">
        <f t="shared" si="21"/>
        <v>0.3</v>
      </c>
      <c r="AR10" s="141">
        <v>34</v>
      </c>
      <c r="AS10" s="168">
        <v>1</v>
      </c>
      <c r="AT10" s="141">
        <v>60</v>
      </c>
      <c r="AU10" s="168">
        <v>2</v>
      </c>
      <c r="AV10" s="142">
        <v>75</v>
      </c>
      <c r="AW10" s="168">
        <v>3</v>
      </c>
    </row>
    <row r="11" spans="1:49" ht="15" customHeight="1" x14ac:dyDescent="0.2">
      <c r="A11" s="194">
        <f t="shared" si="14"/>
        <v>4</v>
      </c>
      <c r="B11" s="122"/>
      <c r="C11" s="123"/>
      <c r="D11" s="124"/>
      <c r="E11" s="124"/>
      <c r="F11" s="104"/>
      <c r="G11" s="33" t="s">
        <v>16</v>
      </c>
      <c r="H11" s="125" t="str">
        <f t="shared" si="0"/>
        <v>?</v>
      </c>
      <c r="I11" s="126" t="str">
        <f t="shared" si="1"/>
        <v>-</v>
      </c>
      <c r="J11" s="126" t="str">
        <f t="shared" si="2"/>
        <v>-</v>
      </c>
      <c r="K11" s="184">
        <f t="shared" si="22"/>
        <v>4</v>
      </c>
      <c r="L11" s="128"/>
      <c r="M11" s="129"/>
      <c r="N11" s="128"/>
      <c r="O11" s="127">
        <f t="shared" si="3"/>
        <v>4</v>
      </c>
      <c r="P11" s="127">
        <f t="shared" si="4"/>
        <v>0</v>
      </c>
      <c r="Q11" s="130" t="str">
        <f t="shared" si="15"/>
        <v>-</v>
      </c>
      <c r="R11" s="126">
        <f t="shared" si="5"/>
        <v>0</v>
      </c>
      <c r="S11" s="126">
        <f t="shared" si="6"/>
        <v>0</v>
      </c>
      <c r="U11" s="131">
        <f t="shared" si="7"/>
        <v>30.5</v>
      </c>
      <c r="V11" s="131">
        <f t="shared" si="8"/>
        <v>30.5</v>
      </c>
      <c r="W11" s="131">
        <f t="shared" si="16"/>
        <v>61</v>
      </c>
      <c r="X11" s="132">
        <f t="shared" si="17"/>
        <v>30.5</v>
      </c>
      <c r="Y11" s="133"/>
      <c r="Z11" s="134">
        <f t="shared" si="9"/>
        <v>4</v>
      </c>
      <c r="AA11" s="135">
        <f t="shared" si="10"/>
        <v>0</v>
      </c>
      <c r="AB11" s="135">
        <f t="shared" si="11"/>
        <v>0</v>
      </c>
      <c r="AC11" s="136">
        <f t="shared" si="18"/>
        <v>0</v>
      </c>
      <c r="AD11" s="117"/>
      <c r="AE11" s="135">
        <f t="shared" si="19"/>
        <v>0</v>
      </c>
      <c r="AF11" s="135">
        <f t="shared" si="19"/>
        <v>0</v>
      </c>
      <c r="AG11" s="137">
        <f t="shared" si="12"/>
        <v>0</v>
      </c>
      <c r="AH11" s="117" t="str">
        <f t="shared" si="13"/>
        <v>-</v>
      </c>
      <c r="AI11" s="151"/>
      <c r="AJ11" s="139"/>
      <c r="AK11" s="166">
        <f t="shared" si="23"/>
        <v>0.35</v>
      </c>
      <c r="AL11" s="167" t="s">
        <v>6</v>
      </c>
      <c r="AM11" s="166">
        <v>0.4</v>
      </c>
      <c r="AN11" s="150">
        <v>16</v>
      </c>
      <c r="AO11" s="168">
        <f t="shared" si="20"/>
        <v>0.35</v>
      </c>
      <c r="AP11" s="140">
        <v>17</v>
      </c>
      <c r="AQ11" s="168">
        <f t="shared" si="21"/>
        <v>0.35</v>
      </c>
      <c r="AR11" s="141">
        <v>34</v>
      </c>
      <c r="AS11" s="168">
        <v>1</v>
      </c>
      <c r="AT11" s="141">
        <v>60</v>
      </c>
      <c r="AU11" s="168">
        <v>2</v>
      </c>
      <c r="AV11" s="142">
        <v>75</v>
      </c>
      <c r="AW11" s="168">
        <v>3</v>
      </c>
    </row>
    <row r="12" spans="1:49" ht="15" customHeight="1" x14ac:dyDescent="0.2">
      <c r="A12" s="194">
        <f t="shared" si="14"/>
        <v>5</v>
      </c>
      <c r="B12" s="122"/>
      <c r="C12" s="123"/>
      <c r="D12" s="124"/>
      <c r="E12" s="124"/>
      <c r="F12" s="104"/>
      <c r="G12" s="33" t="s">
        <v>16</v>
      </c>
      <c r="H12" s="125" t="str">
        <f t="shared" si="0"/>
        <v>?</v>
      </c>
      <c r="I12" s="126" t="str">
        <f t="shared" si="1"/>
        <v>-</v>
      </c>
      <c r="J12" s="126" t="str">
        <f t="shared" si="2"/>
        <v>-</v>
      </c>
      <c r="K12" s="184">
        <f t="shared" si="22"/>
        <v>4</v>
      </c>
      <c r="L12" s="128"/>
      <c r="M12" s="129"/>
      <c r="N12" s="128"/>
      <c r="O12" s="127">
        <f t="shared" si="3"/>
        <v>4</v>
      </c>
      <c r="P12" s="127">
        <f t="shared" si="4"/>
        <v>0</v>
      </c>
      <c r="Q12" s="130" t="str">
        <f t="shared" si="15"/>
        <v>-</v>
      </c>
      <c r="R12" s="126">
        <f t="shared" si="5"/>
        <v>0</v>
      </c>
      <c r="S12" s="126">
        <f t="shared" si="6"/>
        <v>0</v>
      </c>
      <c r="U12" s="131">
        <f t="shared" si="7"/>
        <v>30.5</v>
      </c>
      <c r="V12" s="131">
        <f t="shared" si="8"/>
        <v>30.5</v>
      </c>
      <c r="W12" s="131">
        <f t="shared" si="16"/>
        <v>61</v>
      </c>
      <c r="X12" s="132">
        <f t="shared" si="17"/>
        <v>30.5</v>
      </c>
      <c r="Y12" s="133"/>
      <c r="Z12" s="134">
        <f t="shared" si="9"/>
        <v>4</v>
      </c>
      <c r="AA12" s="135">
        <f t="shared" si="10"/>
        <v>0</v>
      </c>
      <c r="AB12" s="135">
        <f t="shared" si="11"/>
        <v>0</v>
      </c>
      <c r="AC12" s="136">
        <f t="shared" si="18"/>
        <v>0</v>
      </c>
      <c r="AD12" s="117"/>
      <c r="AE12" s="135">
        <f t="shared" si="19"/>
        <v>0</v>
      </c>
      <c r="AF12" s="135">
        <f t="shared" si="19"/>
        <v>0</v>
      </c>
      <c r="AG12" s="137">
        <f t="shared" si="12"/>
        <v>0</v>
      </c>
      <c r="AH12" s="117" t="str">
        <f t="shared" si="13"/>
        <v>-</v>
      </c>
      <c r="AI12" s="151"/>
      <c r="AJ12" s="139"/>
      <c r="AK12" s="166">
        <f t="shared" si="23"/>
        <v>0.4</v>
      </c>
      <c r="AL12" s="167" t="s">
        <v>6</v>
      </c>
      <c r="AM12" s="166">
        <v>0.45</v>
      </c>
      <c r="AN12" s="150">
        <v>18</v>
      </c>
      <c r="AO12" s="168">
        <f t="shared" si="20"/>
        <v>0.4</v>
      </c>
      <c r="AP12" s="140">
        <v>18</v>
      </c>
      <c r="AQ12" s="168">
        <f t="shared" si="21"/>
        <v>0.4</v>
      </c>
      <c r="AR12" s="141">
        <v>34</v>
      </c>
      <c r="AS12" s="168">
        <v>1</v>
      </c>
      <c r="AT12" s="141">
        <v>60</v>
      </c>
      <c r="AU12" s="168">
        <v>2</v>
      </c>
      <c r="AV12" s="142">
        <v>75</v>
      </c>
      <c r="AW12" s="168">
        <v>3</v>
      </c>
    </row>
    <row r="13" spans="1:49" ht="15" customHeight="1" x14ac:dyDescent="0.2">
      <c r="A13" s="194">
        <f t="shared" si="14"/>
        <v>6</v>
      </c>
      <c r="B13" s="122"/>
      <c r="C13" s="123"/>
      <c r="D13" s="124"/>
      <c r="E13" s="124"/>
      <c r="F13" s="104"/>
      <c r="G13" s="33" t="s">
        <v>16</v>
      </c>
      <c r="H13" s="125" t="str">
        <f t="shared" si="0"/>
        <v>?</v>
      </c>
      <c r="I13" s="126" t="str">
        <f t="shared" si="1"/>
        <v>-</v>
      </c>
      <c r="J13" s="126" t="str">
        <f t="shared" si="2"/>
        <v>-</v>
      </c>
      <c r="K13" s="184">
        <f t="shared" si="22"/>
        <v>4</v>
      </c>
      <c r="L13" s="128"/>
      <c r="M13" s="129"/>
      <c r="N13" s="128"/>
      <c r="O13" s="127">
        <f t="shared" si="3"/>
        <v>4</v>
      </c>
      <c r="P13" s="127">
        <f t="shared" si="4"/>
        <v>0</v>
      </c>
      <c r="Q13" s="130" t="str">
        <f t="shared" si="15"/>
        <v>-</v>
      </c>
      <c r="R13" s="126">
        <f t="shared" si="5"/>
        <v>0</v>
      </c>
      <c r="S13" s="126">
        <f t="shared" si="6"/>
        <v>0</v>
      </c>
      <c r="U13" s="131">
        <f t="shared" si="7"/>
        <v>30.5</v>
      </c>
      <c r="V13" s="131">
        <f t="shared" si="8"/>
        <v>30.5</v>
      </c>
      <c r="W13" s="131">
        <f t="shared" si="16"/>
        <v>61</v>
      </c>
      <c r="X13" s="132">
        <f t="shared" si="17"/>
        <v>30.5</v>
      </c>
      <c r="Y13" s="133"/>
      <c r="Z13" s="134">
        <f t="shared" si="9"/>
        <v>4</v>
      </c>
      <c r="AA13" s="135">
        <f t="shared" si="10"/>
        <v>0</v>
      </c>
      <c r="AB13" s="135">
        <f t="shared" si="11"/>
        <v>0</v>
      </c>
      <c r="AC13" s="136">
        <f t="shared" si="18"/>
        <v>0</v>
      </c>
      <c r="AD13" s="117"/>
      <c r="AE13" s="135">
        <f t="shared" si="19"/>
        <v>0</v>
      </c>
      <c r="AF13" s="135">
        <f t="shared" si="19"/>
        <v>0</v>
      </c>
      <c r="AG13" s="137">
        <f t="shared" si="12"/>
        <v>0</v>
      </c>
      <c r="AH13" s="117" t="str">
        <f t="shared" si="13"/>
        <v>-</v>
      </c>
      <c r="AI13" s="151"/>
      <c r="AJ13" s="139"/>
      <c r="AK13" s="166">
        <f t="shared" si="23"/>
        <v>0.45</v>
      </c>
      <c r="AL13" s="167" t="s">
        <v>6</v>
      </c>
      <c r="AM13" s="166">
        <v>0.5</v>
      </c>
      <c r="AN13" s="150">
        <v>19</v>
      </c>
      <c r="AO13" s="168">
        <f t="shared" si="20"/>
        <v>0.45</v>
      </c>
      <c r="AP13" s="140">
        <v>20</v>
      </c>
      <c r="AQ13" s="168">
        <f t="shared" si="21"/>
        <v>0.45</v>
      </c>
      <c r="AR13" s="141">
        <v>34</v>
      </c>
      <c r="AS13" s="168">
        <v>1</v>
      </c>
      <c r="AT13" s="141">
        <v>60</v>
      </c>
      <c r="AU13" s="168">
        <v>2</v>
      </c>
      <c r="AV13" s="142">
        <v>75</v>
      </c>
      <c r="AW13" s="168">
        <v>3</v>
      </c>
    </row>
    <row r="14" spans="1:49" ht="15" customHeight="1" x14ac:dyDescent="0.2">
      <c r="A14" s="194">
        <f t="shared" si="14"/>
        <v>7</v>
      </c>
      <c r="B14" s="122"/>
      <c r="C14" s="123"/>
      <c r="D14" s="124"/>
      <c r="E14" s="124"/>
      <c r="F14" s="104"/>
      <c r="G14" s="33" t="s">
        <v>16</v>
      </c>
      <c r="H14" s="125" t="str">
        <f t="shared" si="0"/>
        <v>?</v>
      </c>
      <c r="I14" s="126" t="str">
        <f t="shared" si="1"/>
        <v>-</v>
      </c>
      <c r="J14" s="126" t="str">
        <f t="shared" si="2"/>
        <v>-</v>
      </c>
      <c r="K14" s="184">
        <f t="shared" si="22"/>
        <v>4</v>
      </c>
      <c r="L14" s="128"/>
      <c r="M14" s="129"/>
      <c r="N14" s="128"/>
      <c r="O14" s="127">
        <f t="shared" si="3"/>
        <v>4</v>
      </c>
      <c r="P14" s="127">
        <f t="shared" si="4"/>
        <v>0</v>
      </c>
      <c r="Q14" s="130" t="str">
        <f t="shared" si="15"/>
        <v>-</v>
      </c>
      <c r="R14" s="126">
        <f t="shared" si="5"/>
        <v>0</v>
      </c>
      <c r="S14" s="126">
        <f t="shared" si="6"/>
        <v>0</v>
      </c>
      <c r="U14" s="131">
        <f t="shared" si="7"/>
        <v>30.5</v>
      </c>
      <c r="V14" s="131">
        <f t="shared" si="8"/>
        <v>30.5</v>
      </c>
      <c r="W14" s="131">
        <f t="shared" si="16"/>
        <v>61</v>
      </c>
      <c r="X14" s="132">
        <f t="shared" si="17"/>
        <v>30.5</v>
      </c>
      <c r="Y14" s="133"/>
      <c r="Z14" s="134">
        <f t="shared" si="9"/>
        <v>4</v>
      </c>
      <c r="AA14" s="135">
        <f t="shared" si="10"/>
        <v>0</v>
      </c>
      <c r="AB14" s="135">
        <f t="shared" si="11"/>
        <v>0</v>
      </c>
      <c r="AC14" s="136">
        <f t="shared" si="18"/>
        <v>0</v>
      </c>
      <c r="AD14" s="117"/>
      <c r="AE14" s="135">
        <f t="shared" si="19"/>
        <v>0</v>
      </c>
      <c r="AF14" s="135">
        <f t="shared" si="19"/>
        <v>0</v>
      </c>
      <c r="AG14" s="137">
        <f t="shared" si="12"/>
        <v>0</v>
      </c>
      <c r="AH14" s="117" t="str">
        <f t="shared" si="13"/>
        <v>-</v>
      </c>
      <c r="AI14" s="151"/>
      <c r="AJ14" s="139"/>
      <c r="AK14" s="166">
        <f t="shared" si="23"/>
        <v>0.5</v>
      </c>
      <c r="AL14" s="167" t="s">
        <v>6</v>
      </c>
      <c r="AM14" s="166">
        <v>0.55000000000000004</v>
      </c>
      <c r="AN14" s="150">
        <v>21</v>
      </c>
      <c r="AO14" s="168">
        <f t="shared" si="20"/>
        <v>0.5</v>
      </c>
      <c r="AP14" s="140">
        <v>22</v>
      </c>
      <c r="AQ14" s="168">
        <f t="shared" si="21"/>
        <v>0.5</v>
      </c>
      <c r="AR14" s="141">
        <v>34</v>
      </c>
      <c r="AS14" s="168">
        <v>1</v>
      </c>
      <c r="AT14" s="141">
        <v>60</v>
      </c>
      <c r="AU14" s="168">
        <v>2</v>
      </c>
      <c r="AV14" s="142">
        <v>75</v>
      </c>
      <c r="AW14" s="168">
        <v>3</v>
      </c>
    </row>
    <row r="15" spans="1:49" ht="15" customHeight="1" x14ac:dyDescent="0.2">
      <c r="A15" s="194">
        <f t="shared" si="14"/>
        <v>8</v>
      </c>
      <c r="B15" s="122"/>
      <c r="C15" s="123"/>
      <c r="D15" s="124"/>
      <c r="E15" s="124"/>
      <c r="F15" s="104"/>
      <c r="G15" s="33" t="s">
        <v>16</v>
      </c>
      <c r="H15" s="125" t="str">
        <f t="shared" si="0"/>
        <v>?</v>
      </c>
      <c r="I15" s="126" t="str">
        <f t="shared" si="1"/>
        <v>-</v>
      </c>
      <c r="J15" s="126" t="str">
        <f t="shared" si="2"/>
        <v>-</v>
      </c>
      <c r="K15" s="184">
        <f t="shared" si="22"/>
        <v>4</v>
      </c>
      <c r="L15" s="128"/>
      <c r="M15" s="129"/>
      <c r="N15" s="128"/>
      <c r="O15" s="127">
        <f t="shared" si="3"/>
        <v>4</v>
      </c>
      <c r="P15" s="127">
        <f t="shared" si="4"/>
        <v>0</v>
      </c>
      <c r="Q15" s="130" t="str">
        <f t="shared" si="15"/>
        <v>-</v>
      </c>
      <c r="R15" s="126">
        <f t="shared" si="5"/>
        <v>0</v>
      </c>
      <c r="S15" s="126">
        <f t="shared" si="6"/>
        <v>0</v>
      </c>
      <c r="U15" s="131">
        <f t="shared" si="7"/>
        <v>30.5</v>
      </c>
      <c r="V15" s="131">
        <f t="shared" si="8"/>
        <v>30.5</v>
      </c>
      <c r="W15" s="131">
        <f t="shared" si="16"/>
        <v>61</v>
      </c>
      <c r="X15" s="132">
        <f t="shared" si="17"/>
        <v>30.5</v>
      </c>
      <c r="Y15" s="133"/>
      <c r="Z15" s="134">
        <f t="shared" si="9"/>
        <v>4</v>
      </c>
      <c r="AA15" s="135">
        <f t="shared" si="10"/>
        <v>0</v>
      </c>
      <c r="AB15" s="135">
        <f t="shared" si="11"/>
        <v>0</v>
      </c>
      <c r="AC15" s="136">
        <f t="shared" si="18"/>
        <v>0</v>
      </c>
      <c r="AD15" s="117"/>
      <c r="AE15" s="135">
        <f t="shared" si="19"/>
        <v>0</v>
      </c>
      <c r="AF15" s="135">
        <f t="shared" si="19"/>
        <v>0</v>
      </c>
      <c r="AG15" s="137">
        <f t="shared" si="12"/>
        <v>0</v>
      </c>
      <c r="AH15" s="117" t="str">
        <f t="shared" si="13"/>
        <v>-</v>
      </c>
      <c r="AI15" s="151"/>
      <c r="AJ15" s="139"/>
      <c r="AK15" s="166">
        <f t="shared" si="23"/>
        <v>0.55000000000000004</v>
      </c>
      <c r="AL15" s="167" t="s">
        <v>6</v>
      </c>
      <c r="AM15" s="166">
        <v>0.6</v>
      </c>
      <c r="AN15" s="150">
        <v>22</v>
      </c>
      <c r="AO15" s="168">
        <f t="shared" si="20"/>
        <v>0.55000000000000004</v>
      </c>
      <c r="AP15" s="140">
        <v>24</v>
      </c>
      <c r="AQ15" s="168">
        <f t="shared" si="21"/>
        <v>0.55000000000000004</v>
      </c>
      <c r="AR15" s="141">
        <v>34</v>
      </c>
      <c r="AS15" s="168">
        <v>1</v>
      </c>
      <c r="AT15" s="141">
        <v>60</v>
      </c>
      <c r="AU15" s="168">
        <v>2</v>
      </c>
      <c r="AV15" s="142">
        <v>75</v>
      </c>
      <c r="AW15" s="168">
        <v>3</v>
      </c>
    </row>
    <row r="16" spans="1:49" ht="15" customHeight="1" x14ac:dyDescent="0.2">
      <c r="A16" s="194">
        <f t="shared" si="14"/>
        <v>9</v>
      </c>
      <c r="B16" s="122"/>
      <c r="C16" s="123"/>
      <c r="D16" s="124"/>
      <c r="E16" s="124"/>
      <c r="F16" s="104"/>
      <c r="G16" s="33" t="s">
        <v>16</v>
      </c>
      <c r="H16" s="125" t="str">
        <f t="shared" si="0"/>
        <v>?</v>
      </c>
      <c r="I16" s="126" t="str">
        <f t="shared" si="1"/>
        <v>-</v>
      </c>
      <c r="J16" s="126" t="str">
        <f t="shared" si="2"/>
        <v>-</v>
      </c>
      <c r="K16" s="184">
        <f t="shared" si="22"/>
        <v>4</v>
      </c>
      <c r="L16" s="128"/>
      <c r="M16" s="129"/>
      <c r="N16" s="128"/>
      <c r="O16" s="127">
        <f t="shared" si="3"/>
        <v>4</v>
      </c>
      <c r="P16" s="127">
        <f t="shared" si="4"/>
        <v>0</v>
      </c>
      <c r="Q16" s="130" t="str">
        <f t="shared" si="15"/>
        <v>-</v>
      </c>
      <c r="R16" s="126">
        <f t="shared" si="5"/>
        <v>0</v>
      </c>
      <c r="S16" s="126">
        <f t="shared" si="6"/>
        <v>0</v>
      </c>
      <c r="U16" s="131">
        <f t="shared" si="7"/>
        <v>30.5</v>
      </c>
      <c r="V16" s="131">
        <f t="shared" si="8"/>
        <v>30.5</v>
      </c>
      <c r="W16" s="131">
        <f t="shared" si="16"/>
        <v>61</v>
      </c>
      <c r="X16" s="132">
        <f t="shared" si="17"/>
        <v>30.5</v>
      </c>
      <c r="Y16" s="133"/>
      <c r="Z16" s="134">
        <f t="shared" si="9"/>
        <v>4</v>
      </c>
      <c r="AA16" s="135">
        <f t="shared" si="10"/>
        <v>0</v>
      </c>
      <c r="AB16" s="135">
        <f t="shared" si="11"/>
        <v>0</v>
      </c>
      <c r="AC16" s="136">
        <f t="shared" si="18"/>
        <v>0</v>
      </c>
      <c r="AD16" s="117"/>
      <c r="AE16" s="135">
        <f t="shared" si="19"/>
        <v>0</v>
      </c>
      <c r="AF16" s="135">
        <f t="shared" si="19"/>
        <v>0</v>
      </c>
      <c r="AG16" s="137">
        <f t="shared" si="12"/>
        <v>0</v>
      </c>
      <c r="AH16" s="117" t="str">
        <f t="shared" si="13"/>
        <v>-</v>
      </c>
      <c r="AI16" s="151"/>
      <c r="AJ16" s="139"/>
      <c r="AK16" s="166">
        <f t="shared" si="23"/>
        <v>0.6</v>
      </c>
      <c r="AL16" s="167" t="s">
        <v>6</v>
      </c>
      <c r="AM16" s="166">
        <v>0.65</v>
      </c>
      <c r="AN16" s="150">
        <v>24</v>
      </c>
      <c r="AO16" s="168">
        <f t="shared" si="20"/>
        <v>0.6</v>
      </c>
      <c r="AP16" s="140">
        <v>26</v>
      </c>
      <c r="AQ16" s="168">
        <f t="shared" si="21"/>
        <v>0.6</v>
      </c>
      <c r="AR16" s="141">
        <v>34</v>
      </c>
      <c r="AS16" s="168">
        <v>1</v>
      </c>
      <c r="AT16" s="141">
        <v>60</v>
      </c>
      <c r="AU16" s="168">
        <v>2</v>
      </c>
      <c r="AV16" s="142">
        <v>75</v>
      </c>
      <c r="AW16" s="168">
        <v>3</v>
      </c>
    </row>
    <row r="17" spans="1:49" ht="15" customHeight="1" x14ac:dyDescent="0.2">
      <c r="A17" s="194">
        <f t="shared" si="14"/>
        <v>10</v>
      </c>
      <c r="B17" s="122"/>
      <c r="C17" s="123"/>
      <c r="D17" s="124"/>
      <c r="E17" s="124"/>
      <c r="F17" s="104"/>
      <c r="G17" s="33" t="s">
        <v>16</v>
      </c>
      <c r="H17" s="125" t="str">
        <f t="shared" si="0"/>
        <v>?</v>
      </c>
      <c r="I17" s="126" t="str">
        <f t="shared" si="1"/>
        <v>-</v>
      </c>
      <c r="J17" s="126" t="str">
        <f t="shared" si="2"/>
        <v>-</v>
      </c>
      <c r="K17" s="184">
        <f t="shared" si="22"/>
        <v>4</v>
      </c>
      <c r="L17" s="128"/>
      <c r="M17" s="129"/>
      <c r="N17" s="128"/>
      <c r="O17" s="127">
        <f t="shared" si="3"/>
        <v>4</v>
      </c>
      <c r="P17" s="127">
        <f t="shared" si="4"/>
        <v>0</v>
      </c>
      <c r="Q17" s="130" t="str">
        <f t="shared" si="15"/>
        <v>-</v>
      </c>
      <c r="R17" s="126">
        <f t="shared" si="5"/>
        <v>0</v>
      </c>
      <c r="S17" s="126">
        <f t="shared" si="6"/>
        <v>0</v>
      </c>
      <c r="U17" s="131">
        <f t="shared" si="7"/>
        <v>30.5</v>
      </c>
      <c r="V17" s="131">
        <f t="shared" si="8"/>
        <v>30.5</v>
      </c>
      <c r="W17" s="131">
        <f t="shared" si="16"/>
        <v>61</v>
      </c>
      <c r="X17" s="132">
        <f t="shared" si="17"/>
        <v>30.5</v>
      </c>
      <c r="Y17" s="133"/>
      <c r="Z17" s="134">
        <f t="shared" si="9"/>
        <v>4</v>
      </c>
      <c r="AA17" s="135">
        <f t="shared" si="10"/>
        <v>0</v>
      </c>
      <c r="AB17" s="135">
        <f t="shared" si="11"/>
        <v>0</v>
      </c>
      <c r="AC17" s="136">
        <f t="shared" si="18"/>
        <v>0</v>
      </c>
      <c r="AD17" s="117"/>
      <c r="AE17" s="135">
        <f t="shared" si="19"/>
        <v>0</v>
      </c>
      <c r="AF17" s="135">
        <f t="shared" si="19"/>
        <v>0</v>
      </c>
      <c r="AG17" s="137">
        <f t="shared" si="12"/>
        <v>0</v>
      </c>
      <c r="AH17" s="117" t="str">
        <f t="shared" si="13"/>
        <v>-</v>
      </c>
      <c r="AI17" s="151"/>
      <c r="AJ17" s="139"/>
      <c r="AK17" s="166">
        <f t="shared" si="23"/>
        <v>0.65</v>
      </c>
      <c r="AL17" s="167" t="s">
        <v>6</v>
      </c>
      <c r="AM17" s="166">
        <v>0.7</v>
      </c>
      <c r="AN17" s="150">
        <v>25</v>
      </c>
      <c r="AO17" s="168">
        <f t="shared" si="20"/>
        <v>0.65</v>
      </c>
      <c r="AP17" s="140">
        <v>28</v>
      </c>
      <c r="AQ17" s="168">
        <f t="shared" si="21"/>
        <v>0.65</v>
      </c>
      <c r="AR17" s="141">
        <v>34</v>
      </c>
      <c r="AS17" s="168">
        <v>1</v>
      </c>
      <c r="AT17" s="141">
        <v>60</v>
      </c>
      <c r="AU17" s="168">
        <v>2</v>
      </c>
      <c r="AV17" s="142">
        <v>75</v>
      </c>
      <c r="AW17" s="168">
        <v>3</v>
      </c>
    </row>
    <row r="18" spans="1:49" ht="15" customHeight="1" x14ac:dyDescent="0.2">
      <c r="A18" s="194">
        <f t="shared" si="14"/>
        <v>11</v>
      </c>
      <c r="B18" s="122"/>
      <c r="C18" s="123"/>
      <c r="D18" s="124"/>
      <c r="E18" s="124"/>
      <c r="F18" s="104"/>
      <c r="G18" s="33" t="s">
        <v>16</v>
      </c>
      <c r="H18" s="125" t="str">
        <f t="shared" si="0"/>
        <v>?</v>
      </c>
      <c r="I18" s="126" t="str">
        <f t="shared" si="1"/>
        <v>-</v>
      </c>
      <c r="J18" s="126" t="str">
        <f t="shared" si="2"/>
        <v>-</v>
      </c>
      <c r="K18" s="184">
        <f t="shared" si="22"/>
        <v>4</v>
      </c>
      <c r="L18" s="128"/>
      <c r="M18" s="129"/>
      <c r="N18" s="128"/>
      <c r="O18" s="127">
        <f t="shared" si="3"/>
        <v>4</v>
      </c>
      <c r="P18" s="127">
        <f t="shared" si="4"/>
        <v>0</v>
      </c>
      <c r="Q18" s="130" t="str">
        <f t="shared" si="15"/>
        <v>-</v>
      </c>
      <c r="R18" s="126">
        <f t="shared" si="5"/>
        <v>0</v>
      </c>
      <c r="S18" s="126">
        <f t="shared" si="6"/>
        <v>0</v>
      </c>
      <c r="T18" s="143"/>
      <c r="U18" s="131">
        <f t="shared" si="7"/>
        <v>30.5</v>
      </c>
      <c r="V18" s="131">
        <f t="shared" si="8"/>
        <v>30.5</v>
      </c>
      <c r="W18" s="131">
        <f t="shared" si="16"/>
        <v>61</v>
      </c>
      <c r="X18" s="132">
        <f t="shared" si="17"/>
        <v>30.5</v>
      </c>
      <c r="Y18" s="133"/>
      <c r="Z18" s="134">
        <f t="shared" si="9"/>
        <v>4</v>
      </c>
      <c r="AA18" s="135">
        <f t="shared" si="10"/>
        <v>0</v>
      </c>
      <c r="AB18" s="135">
        <f t="shared" si="11"/>
        <v>0</v>
      </c>
      <c r="AC18" s="136">
        <f t="shared" si="18"/>
        <v>0</v>
      </c>
      <c r="AD18" s="117"/>
      <c r="AE18" s="135">
        <f t="shared" si="19"/>
        <v>0</v>
      </c>
      <c r="AF18" s="135">
        <f t="shared" si="19"/>
        <v>0</v>
      </c>
      <c r="AG18" s="137">
        <f t="shared" si="12"/>
        <v>0</v>
      </c>
      <c r="AH18" s="117" t="str">
        <f t="shared" si="13"/>
        <v>-</v>
      </c>
      <c r="AI18" s="151"/>
      <c r="AJ18" s="139"/>
      <c r="AK18" s="166">
        <f t="shared" si="23"/>
        <v>0.7</v>
      </c>
      <c r="AL18" s="167" t="s">
        <v>6</v>
      </c>
      <c r="AM18" s="166">
        <v>0.75</v>
      </c>
      <c r="AN18" s="150">
        <v>27</v>
      </c>
      <c r="AO18" s="168">
        <f t="shared" si="20"/>
        <v>0.7</v>
      </c>
      <c r="AP18" s="140">
        <v>30</v>
      </c>
      <c r="AQ18" s="168">
        <f t="shared" si="21"/>
        <v>0.7</v>
      </c>
      <c r="AR18" s="141">
        <v>34</v>
      </c>
      <c r="AS18" s="168">
        <v>1</v>
      </c>
      <c r="AT18" s="141">
        <v>60</v>
      </c>
      <c r="AU18" s="168">
        <v>2</v>
      </c>
      <c r="AV18" s="142">
        <v>75</v>
      </c>
      <c r="AW18" s="168">
        <v>3</v>
      </c>
    </row>
    <row r="19" spans="1:49" ht="15" customHeight="1" x14ac:dyDescent="0.2">
      <c r="A19" s="194">
        <f t="shared" si="14"/>
        <v>12</v>
      </c>
      <c r="B19" s="122"/>
      <c r="C19" s="123"/>
      <c r="D19" s="124"/>
      <c r="E19" s="124"/>
      <c r="F19" s="104"/>
      <c r="G19" s="33" t="s">
        <v>16</v>
      </c>
      <c r="H19" s="125" t="str">
        <f t="shared" si="0"/>
        <v>?</v>
      </c>
      <c r="I19" s="126" t="str">
        <f t="shared" si="1"/>
        <v>-</v>
      </c>
      <c r="J19" s="126" t="str">
        <f t="shared" si="2"/>
        <v>-</v>
      </c>
      <c r="K19" s="184">
        <f t="shared" si="22"/>
        <v>4</v>
      </c>
      <c r="L19" s="128"/>
      <c r="M19" s="129"/>
      <c r="N19" s="128"/>
      <c r="O19" s="127">
        <f t="shared" si="3"/>
        <v>4</v>
      </c>
      <c r="P19" s="127">
        <f t="shared" si="4"/>
        <v>0</v>
      </c>
      <c r="Q19" s="130" t="str">
        <f t="shared" si="15"/>
        <v>-</v>
      </c>
      <c r="R19" s="126">
        <f t="shared" si="5"/>
        <v>0</v>
      </c>
      <c r="S19" s="126">
        <f t="shared" si="6"/>
        <v>0</v>
      </c>
      <c r="U19" s="131">
        <f t="shared" si="7"/>
        <v>30.5</v>
      </c>
      <c r="V19" s="131">
        <f t="shared" si="8"/>
        <v>30.5</v>
      </c>
      <c r="W19" s="131">
        <f t="shared" si="16"/>
        <v>61</v>
      </c>
      <c r="X19" s="132">
        <f t="shared" si="17"/>
        <v>30.5</v>
      </c>
      <c r="Y19" s="133"/>
      <c r="Z19" s="134">
        <f t="shared" si="9"/>
        <v>4</v>
      </c>
      <c r="AA19" s="135">
        <f t="shared" si="10"/>
        <v>0</v>
      </c>
      <c r="AB19" s="135">
        <f t="shared" si="11"/>
        <v>0</v>
      </c>
      <c r="AC19" s="136">
        <f t="shared" si="18"/>
        <v>0</v>
      </c>
      <c r="AD19" s="117"/>
      <c r="AE19" s="135">
        <f t="shared" si="19"/>
        <v>0</v>
      </c>
      <c r="AF19" s="135">
        <f t="shared" si="19"/>
        <v>0</v>
      </c>
      <c r="AG19" s="137">
        <f t="shared" si="12"/>
        <v>0</v>
      </c>
      <c r="AH19" s="117" t="str">
        <f t="shared" si="13"/>
        <v>-</v>
      </c>
      <c r="AI19" s="151"/>
      <c r="AJ19" s="139"/>
      <c r="AK19" s="166">
        <f t="shared" si="23"/>
        <v>0.75</v>
      </c>
      <c r="AL19" s="167" t="s">
        <v>6</v>
      </c>
      <c r="AM19" s="166">
        <v>0.8</v>
      </c>
      <c r="AN19" s="150">
        <v>28</v>
      </c>
      <c r="AO19" s="168">
        <f t="shared" si="20"/>
        <v>0.75</v>
      </c>
      <c r="AP19" s="140">
        <v>32</v>
      </c>
      <c r="AQ19" s="168">
        <f t="shared" si="21"/>
        <v>0.75</v>
      </c>
      <c r="AR19" s="141">
        <v>34</v>
      </c>
      <c r="AS19" s="168">
        <v>1</v>
      </c>
      <c r="AT19" s="141">
        <v>60</v>
      </c>
      <c r="AU19" s="168">
        <v>2</v>
      </c>
      <c r="AV19" s="142">
        <v>75</v>
      </c>
      <c r="AW19" s="168">
        <v>3</v>
      </c>
    </row>
    <row r="20" spans="1:49" ht="15" customHeight="1" x14ac:dyDescent="0.2">
      <c r="A20" s="194">
        <f t="shared" si="14"/>
        <v>13</v>
      </c>
      <c r="B20" s="122"/>
      <c r="C20" s="123"/>
      <c r="D20" s="124"/>
      <c r="E20" s="124"/>
      <c r="F20" s="104"/>
      <c r="G20" s="33" t="s">
        <v>16</v>
      </c>
      <c r="H20" s="125" t="str">
        <f t="shared" si="0"/>
        <v>?</v>
      </c>
      <c r="I20" s="126" t="str">
        <f t="shared" si="1"/>
        <v>-</v>
      </c>
      <c r="J20" s="126" t="str">
        <f t="shared" si="2"/>
        <v>-</v>
      </c>
      <c r="K20" s="184">
        <f t="shared" si="22"/>
        <v>4</v>
      </c>
      <c r="L20" s="128"/>
      <c r="M20" s="129"/>
      <c r="N20" s="128"/>
      <c r="O20" s="127">
        <f t="shared" si="3"/>
        <v>4</v>
      </c>
      <c r="P20" s="127">
        <f t="shared" si="4"/>
        <v>0</v>
      </c>
      <c r="Q20" s="130" t="str">
        <f t="shared" si="15"/>
        <v>-</v>
      </c>
      <c r="R20" s="126">
        <f t="shared" si="5"/>
        <v>0</v>
      </c>
      <c r="S20" s="126">
        <f t="shared" si="6"/>
        <v>0</v>
      </c>
      <c r="U20" s="131">
        <f t="shared" si="7"/>
        <v>30.5</v>
      </c>
      <c r="V20" s="131">
        <f t="shared" si="8"/>
        <v>30.5</v>
      </c>
      <c r="W20" s="131">
        <f t="shared" si="16"/>
        <v>61</v>
      </c>
      <c r="X20" s="132">
        <f t="shared" si="17"/>
        <v>30.5</v>
      </c>
      <c r="Y20" s="133"/>
      <c r="Z20" s="134">
        <f t="shared" si="9"/>
        <v>4</v>
      </c>
      <c r="AA20" s="135">
        <f t="shared" si="10"/>
        <v>0</v>
      </c>
      <c r="AB20" s="135">
        <f t="shared" si="11"/>
        <v>0</v>
      </c>
      <c r="AC20" s="136">
        <f t="shared" si="18"/>
        <v>0</v>
      </c>
      <c r="AD20" s="117"/>
      <c r="AE20" s="135">
        <f t="shared" si="19"/>
        <v>0</v>
      </c>
      <c r="AF20" s="135">
        <f t="shared" si="19"/>
        <v>0</v>
      </c>
      <c r="AG20" s="137">
        <f t="shared" si="12"/>
        <v>0</v>
      </c>
      <c r="AH20" s="117" t="str">
        <f t="shared" si="13"/>
        <v>-</v>
      </c>
      <c r="AI20" s="151"/>
      <c r="AJ20" s="139"/>
      <c r="AK20" s="166">
        <f t="shared" si="23"/>
        <v>0.8</v>
      </c>
      <c r="AL20" s="167" t="s">
        <v>6</v>
      </c>
      <c r="AM20" s="166">
        <v>0.85</v>
      </c>
      <c r="AN20" s="150">
        <v>29</v>
      </c>
      <c r="AO20" s="168">
        <f t="shared" si="20"/>
        <v>0.8</v>
      </c>
      <c r="AP20" s="140">
        <v>34</v>
      </c>
      <c r="AQ20" s="168">
        <f t="shared" si="21"/>
        <v>0.8</v>
      </c>
      <c r="AR20" s="141">
        <v>34</v>
      </c>
      <c r="AS20" s="168">
        <v>1</v>
      </c>
      <c r="AT20" s="141">
        <v>60</v>
      </c>
      <c r="AU20" s="168">
        <v>2</v>
      </c>
      <c r="AV20" s="142">
        <v>75</v>
      </c>
      <c r="AW20" s="168">
        <v>3</v>
      </c>
    </row>
    <row r="21" spans="1:49" ht="15" customHeight="1" x14ac:dyDescent="0.2">
      <c r="A21" s="194">
        <f t="shared" si="14"/>
        <v>14</v>
      </c>
      <c r="B21" s="122"/>
      <c r="C21" s="123"/>
      <c r="D21" s="124"/>
      <c r="E21" s="124"/>
      <c r="F21" s="104"/>
      <c r="G21" s="33" t="s">
        <v>16</v>
      </c>
      <c r="H21" s="125" t="str">
        <f t="shared" si="0"/>
        <v>?</v>
      </c>
      <c r="I21" s="126" t="str">
        <f t="shared" si="1"/>
        <v>-</v>
      </c>
      <c r="J21" s="126" t="str">
        <f t="shared" si="2"/>
        <v>-</v>
      </c>
      <c r="K21" s="184">
        <f t="shared" si="22"/>
        <v>4</v>
      </c>
      <c r="L21" s="128"/>
      <c r="M21" s="129"/>
      <c r="N21" s="128"/>
      <c r="O21" s="127">
        <f t="shared" si="3"/>
        <v>4</v>
      </c>
      <c r="P21" s="127">
        <f t="shared" si="4"/>
        <v>0</v>
      </c>
      <c r="Q21" s="130" t="str">
        <f t="shared" si="15"/>
        <v>-</v>
      </c>
      <c r="R21" s="126">
        <f t="shared" si="5"/>
        <v>0</v>
      </c>
      <c r="S21" s="126">
        <f t="shared" si="6"/>
        <v>0</v>
      </c>
      <c r="U21" s="131">
        <f t="shared" si="7"/>
        <v>30.5</v>
      </c>
      <c r="V21" s="131">
        <f t="shared" si="8"/>
        <v>30.5</v>
      </c>
      <c r="W21" s="131">
        <f t="shared" si="16"/>
        <v>61</v>
      </c>
      <c r="X21" s="132">
        <f t="shared" si="17"/>
        <v>30.5</v>
      </c>
      <c r="Y21" s="133"/>
      <c r="Z21" s="134">
        <f t="shared" si="9"/>
        <v>4</v>
      </c>
      <c r="AA21" s="135">
        <f t="shared" si="10"/>
        <v>0</v>
      </c>
      <c r="AB21" s="135">
        <f t="shared" si="11"/>
        <v>0</v>
      </c>
      <c r="AC21" s="136">
        <f t="shared" si="18"/>
        <v>0</v>
      </c>
      <c r="AD21" s="117"/>
      <c r="AE21" s="135">
        <f t="shared" si="19"/>
        <v>0</v>
      </c>
      <c r="AF21" s="135">
        <f t="shared" si="19"/>
        <v>0</v>
      </c>
      <c r="AG21" s="137">
        <f t="shared" si="12"/>
        <v>0</v>
      </c>
      <c r="AH21" s="117" t="str">
        <f t="shared" si="13"/>
        <v>-</v>
      </c>
      <c r="AI21" s="151"/>
      <c r="AJ21" s="139"/>
      <c r="AK21" s="166">
        <f t="shared" si="23"/>
        <v>0.85</v>
      </c>
      <c r="AL21" s="167" t="s">
        <v>6</v>
      </c>
      <c r="AM21" s="166">
        <v>0.9</v>
      </c>
      <c r="AN21" s="150">
        <v>30</v>
      </c>
      <c r="AO21" s="168">
        <f t="shared" si="20"/>
        <v>0.85</v>
      </c>
      <c r="AP21" s="140">
        <v>35</v>
      </c>
      <c r="AQ21" s="168">
        <f t="shared" si="21"/>
        <v>0.85</v>
      </c>
      <c r="AR21" s="141">
        <v>34</v>
      </c>
      <c r="AS21" s="168">
        <v>1</v>
      </c>
      <c r="AT21" s="141">
        <v>60</v>
      </c>
      <c r="AU21" s="168">
        <v>2</v>
      </c>
      <c r="AV21" s="142">
        <v>75</v>
      </c>
      <c r="AW21" s="168">
        <v>3</v>
      </c>
    </row>
    <row r="22" spans="1:49" ht="15" customHeight="1" x14ac:dyDescent="0.2">
      <c r="A22" s="194">
        <f t="shared" si="14"/>
        <v>15</v>
      </c>
      <c r="B22" s="122"/>
      <c r="C22" s="123"/>
      <c r="D22" s="124"/>
      <c r="E22" s="124"/>
      <c r="F22" s="104"/>
      <c r="G22" s="33" t="s">
        <v>16</v>
      </c>
      <c r="H22" s="125" t="str">
        <f t="shared" si="0"/>
        <v>?</v>
      </c>
      <c r="I22" s="126" t="str">
        <f t="shared" si="1"/>
        <v>-</v>
      </c>
      <c r="J22" s="126" t="str">
        <f t="shared" si="2"/>
        <v>-</v>
      </c>
      <c r="K22" s="184">
        <f t="shared" si="22"/>
        <v>4</v>
      </c>
      <c r="L22" s="128"/>
      <c r="M22" s="129"/>
      <c r="N22" s="128"/>
      <c r="O22" s="127">
        <f t="shared" si="3"/>
        <v>4</v>
      </c>
      <c r="P22" s="127">
        <f t="shared" si="4"/>
        <v>0</v>
      </c>
      <c r="Q22" s="130" t="str">
        <f t="shared" si="15"/>
        <v>-</v>
      </c>
      <c r="R22" s="126">
        <f t="shared" si="5"/>
        <v>0</v>
      </c>
      <c r="S22" s="126">
        <f t="shared" si="6"/>
        <v>0</v>
      </c>
      <c r="U22" s="131">
        <f t="shared" si="7"/>
        <v>30.5</v>
      </c>
      <c r="V22" s="131">
        <f t="shared" si="8"/>
        <v>30.5</v>
      </c>
      <c r="W22" s="131">
        <f t="shared" si="16"/>
        <v>61</v>
      </c>
      <c r="X22" s="132">
        <f t="shared" si="17"/>
        <v>30.5</v>
      </c>
      <c r="Y22" s="133"/>
      <c r="Z22" s="134">
        <f t="shared" si="9"/>
        <v>4</v>
      </c>
      <c r="AA22" s="135">
        <f t="shared" si="10"/>
        <v>0</v>
      </c>
      <c r="AB22" s="135">
        <f t="shared" si="11"/>
        <v>0</v>
      </c>
      <c r="AC22" s="136">
        <f t="shared" si="18"/>
        <v>0</v>
      </c>
      <c r="AD22" s="117"/>
      <c r="AE22" s="135">
        <f t="shared" si="19"/>
        <v>0</v>
      </c>
      <c r="AF22" s="135">
        <f t="shared" si="19"/>
        <v>0</v>
      </c>
      <c r="AG22" s="137">
        <f t="shared" si="12"/>
        <v>0</v>
      </c>
      <c r="AH22" s="117" t="str">
        <f t="shared" si="13"/>
        <v>-</v>
      </c>
      <c r="AI22" s="151"/>
      <c r="AJ22" s="139"/>
      <c r="AK22" s="166">
        <f t="shared" si="23"/>
        <v>0.9</v>
      </c>
      <c r="AL22" s="167" t="s">
        <v>6</v>
      </c>
      <c r="AM22" s="166">
        <v>0.95</v>
      </c>
      <c r="AN22" s="150">
        <v>31</v>
      </c>
      <c r="AO22" s="168">
        <f t="shared" si="20"/>
        <v>0.9</v>
      </c>
      <c r="AP22" s="140">
        <v>37</v>
      </c>
      <c r="AQ22" s="168">
        <f t="shared" si="21"/>
        <v>0.9</v>
      </c>
      <c r="AR22" s="141">
        <v>34</v>
      </c>
      <c r="AS22" s="168">
        <v>1</v>
      </c>
      <c r="AT22" s="141">
        <v>60</v>
      </c>
      <c r="AU22" s="168">
        <v>2</v>
      </c>
      <c r="AV22" s="142">
        <v>75</v>
      </c>
      <c r="AW22" s="168">
        <v>3</v>
      </c>
    </row>
    <row r="23" spans="1:49" ht="15" customHeight="1" x14ac:dyDescent="0.2">
      <c r="A23" s="194">
        <f t="shared" si="14"/>
        <v>16</v>
      </c>
      <c r="B23" s="122"/>
      <c r="C23" s="123"/>
      <c r="D23" s="124"/>
      <c r="E23" s="124"/>
      <c r="F23" s="104"/>
      <c r="G23" s="33" t="s">
        <v>16</v>
      </c>
      <c r="H23" s="125" t="str">
        <f t="shared" si="0"/>
        <v>?</v>
      </c>
      <c r="I23" s="126" t="str">
        <f t="shared" si="1"/>
        <v>-</v>
      </c>
      <c r="J23" s="126" t="str">
        <f t="shared" si="2"/>
        <v>-</v>
      </c>
      <c r="K23" s="184">
        <f t="shared" si="22"/>
        <v>4</v>
      </c>
      <c r="L23" s="128"/>
      <c r="M23" s="129"/>
      <c r="N23" s="128"/>
      <c r="O23" s="127">
        <f t="shared" si="3"/>
        <v>4</v>
      </c>
      <c r="P23" s="127">
        <f t="shared" si="4"/>
        <v>0</v>
      </c>
      <c r="Q23" s="130" t="str">
        <f t="shared" si="15"/>
        <v>-</v>
      </c>
      <c r="R23" s="126">
        <f t="shared" si="5"/>
        <v>0</v>
      </c>
      <c r="S23" s="126">
        <f t="shared" si="6"/>
        <v>0</v>
      </c>
      <c r="U23" s="131">
        <f t="shared" si="7"/>
        <v>30.5</v>
      </c>
      <c r="V23" s="131">
        <f t="shared" si="8"/>
        <v>30.5</v>
      </c>
      <c r="W23" s="131">
        <f t="shared" si="16"/>
        <v>61</v>
      </c>
      <c r="X23" s="132">
        <f t="shared" si="17"/>
        <v>30.5</v>
      </c>
      <c r="Y23" s="133"/>
      <c r="Z23" s="134">
        <f t="shared" si="9"/>
        <v>4</v>
      </c>
      <c r="AA23" s="135">
        <f t="shared" si="10"/>
        <v>0</v>
      </c>
      <c r="AB23" s="135">
        <f t="shared" si="11"/>
        <v>0</v>
      </c>
      <c r="AC23" s="136">
        <f t="shared" si="18"/>
        <v>0</v>
      </c>
      <c r="AD23" s="117"/>
      <c r="AE23" s="135">
        <f t="shared" si="19"/>
        <v>0</v>
      </c>
      <c r="AF23" s="135">
        <f t="shared" si="19"/>
        <v>0</v>
      </c>
      <c r="AG23" s="137">
        <f t="shared" si="12"/>
        <v>0</v>
      </c>
      <c r="AH23" s="117" t="str">
        <f t="shared" si="13"/>
        <v>-</v>
      </c>
      <c r="AI23" s="151"/>
      <c r="AJ23" s="139"/>
      <c r="AK23" s="166">
        <f t="shared" si="23"/>
        <v>0.95</v>
      </c>
      <c r="AL23" s="167" t="s">
        <v>6</v>
      </c>
      <c r="AM23" s="166">
        <v>1</v>
      </c>
      <c r="AN23" s="150">
        <v>33</v>
      </c>
      <c r="AO23" s="168">
        <f t="shared" si="20"/>
        <v>0.95</v>
      </c>
      <c r="AP23" s="140">
        <v>39</v>
      </c>
      <c r="AQ23" s="168">
        <f t="shared" si="21"/>
        <v>0.95</v>
      </c>
      <c r="AR23" s="145">
        <v>34</v>
      </c>
      <c r="AS23" s="168">
        <v>1</v>
      </c>
      <c r="AT23" s="141">
        <v>60</v>
      </c>
      <c r="AU23" s="168">
        <v>2</v>
      </c>
      <c r="AV23" s="142">
        <v>75</v>
      </c>
      <c r="AW23" s="168">
        <v>3</v>
      </c>
    </row>
    <row r="24" spans="1:49" ht="15" customHeight="1" x14ac:dyDescent="0.2">
      <c r="A24" s="194">
        <f t="shared" si="14"/>
        <v>17</v>
      </c>
      <c r="B24" s="122"/>
      <c r="C24" s="123"/>
      <c r="D24" s="124"/>
      <c r="E24" s="124"/>
      <c r="F24" s="104"/>
      <c r="G24" s="33" t="s">
        <v>16</v>
      </c>
      <c r="H24" s="125" t="str">
        <f t="shared" si="0"/>
        <v>?</v>
      </c>
      <c r="I24" s="126" t="str">
        <f t="shared" si="1"/>
        <v>-</v>
      </c>
      <c r="J24" s="126" t="str">
        <f t="shared" si="2"/>
        <v>-</v>
      </c>
      <c r="K24" s="184">
        <f t="shared" si="22"/>
        <v>4</v>
      </c>
      <c r="L24" s="128"/>
      <c r="M24" s="129"/>
      <c r="N24" s="128"/>
      <c r="O24" s="127">
        <f t="shared" si="3"/>
        <v>4</v>
      </c>
      <c r="P24" s="127">
        <f t="shared" si="4"/>
        <v>0</v>
      </c>
      <c r="Q24" s="130" t="str">
        <f t="shared" si="15"/>
        <v>-</v>
      </c>
      <c r="R24" s="126">
        <f t="shared" si="5"/>
        <v>0</v>
      </c>
      <c r="S24" s="126">
        <f t="shared" si="6"/>
        <v>0</v>
      </c>
      <c r="U24" s="131">
        <f t="shared" si="7"/>
        <v>30.5</v>
      </c>
      <c r="V24" s="131">
        <f t="shared" si="8"/>
        <v>30.5</v>
      </c>
      <c r="W24" s="131">
        <f t="shared" si="16"/>
        <v>61</v>
      </c>
      <c r="X24" s="132">
        <f t="shared" si="17"/>
        <v>30.5</v>
      </c>
      <c r="Y24" s="133"/>
      <c r="Z24" s="134">
        <f t="shared" si="9"/>
        <v>4</v>
      </c>
      <c r="AA24" s="135">
        <f t="shared" si="10"/>
        <v>0</v>
      </c>
      <c r="AB24" s="135">
        <f t="shared" si="11"/>
        <v>0</v>
      </c>
      <c r="AC24" s="136">
        <f t="shared" si="18"/>
        <v>0</v>
      </c>
      <c r="AD24" s="117"/>
      <c r="AE24" s="135">
        <f t="shared" si="19"/>
        <v>0</v>
      </c>
      <c r="AF24" s="135">
        <f t="shared" si="19"/>
        <v>0</v>
      </c>
      <c r="AG24" s="137">
        <f t="shared" si="12"/>
        <v>0</v>
      </c>
      <c r="AH24" s="117" t="str">
        <f t="shared" si="13"/>
        <v>-</v>
      </c>
      <c r="AI24" s="151"/>
      <c r="AJ24" s="139"/>
      <c r="AK24" s="166">
        <f t="shared" si="23"/>
        <v>1</v>
      </c>
      <c r="AL24" s="167" t="s">
        <v>6</v>
      </c>
      <c r="AM24" s="166">
        <v>1.1000000000000001</v>
      </c>
      <c r="AN24" s="150">
        <v>35</v>
      </c>
      <c r="AO24" s="168">
        <f t="shared" si="20"/>
        <v>1</v>
      </c>
      <c r="AP24" s="140">
        <v>42</v>
      </c>
      <c r="AQ24" s="168">
        <f t="shared" si="21"/>
        <v>1</v>
      </c>
      <c r="AR24" s="146">
        <v>34</v>
      </c>
      <c r="AS24" s="168">
        <f t="shared" ref="AS24:AS47" si="24">AK24</f>
        <v>1</v>
      </c>
      <c r="AT24" s="141">
        <v>60</v>
      </c>
      <c r="AU24" s="168">
        <v>2</v>
      </c>
      <c r="AV24" s="142">
        <v>75</v>
      </c>
      <c r="AW24" s="168">
        <v>3</v>
      </c>
    </row>
    <row r="25" spans="1:49" ht="15" customHeight="1" x14ac:dyDescent="0.2">
      <c r="A25" s="194">
        <f t="shared" si="14"/>
        <v>18</v>
      </c>
      <c r="B25" s="122"/>
      <c r="C25" s="123"/>
      <c r="D25" s="124"/>
      <c r="E25" s="124"/>
      <c r="F25" s="104"/>
      <c r="G25" s="33" t="s">
        <v>16</v>
      </c>
      <c r="H25" s="125" t="str">
        <f t="shared" si="0"/>
        <v>?</v>
      </c>
      <c r="I25" s="126" t="str">
        <f t="shared" si="1"/>
        <v>-</v>
      </c>
      <c r="J25" s="126" t="str">
        <f t="shared" si="2"/>
        <v>-</v>
      </c>
      <c r="K25" s="184">
        <f t="shared" si="22"/>
        <v>4</v>
      </c>
      <c r="L25" s="128"/>
      <c r="M25" s="129"/>
      <c r="N25" s="128"/>
      <c r="O25" s="127">
        <f t="shared" si="3"/>
        <v>4</v>
      </c>
      <c r="P25" s="127">
        <f t="shared" si="4"/>
        <v>0</v>
      </c>
      <c r="Q25" s="130" t="str">
        <f t="shared" si="15"/>
        <v>-</v>
      </c>
      <c r="R25" s="126">
        <f t="shared" si="5"/>
        <v>0</v>
      </c>
      <c r="S25" s="126">
        <f t="shared" si="6"/>
        <v>0</v>
      </c>
      <c r="U25" s="131">
        <f t="shared" si="7"/>
        <v>30.5</v>
      </c>
      <c r="V25" s="131">
        <f t="shared" si="8"/>
        <v>30.5</v>
      </c>
      <c r="W25" s="131">
        <f t="shared" si="16"/>
        <v>61</v>
      </c>
      <c r="X25" s="132">
        <f t="shared" si="17"/>
        <v>30.5</v>
      </c>
      <c r="Y25" s="133"/>
      <c r="Z25" s="134">
        <f t="shared" si="9"/>
        <v>4</v>
      </c>
      <c r="AA25" s="135">
        <f t="shared" si="10"/>
        <v>0</v>
      </c>
      <c r="AB25" s="135">
        <f t="shared" si="11"/>
        <v>0</v>
      </c>
      <c r="AC25" s="136">
        <f t="shared" si="18"/>
        <v>0</v>
      </c>
      <c r="AD25" s="117"/>
      <c r="AE25" s="135">
        <f t="shared" si="19"/>
        <v>0</v>
      </c>
      <c r="AF25" s="135">
        <f t="shared" si="19"/>
        <v>0</v>
      </c>
      <c r="AG25" s="137">
        <f t="shared" si="12"/>
        <v>0</v>
      </c>
      <c r="AH25" s="117" t="str">
        <f t="shared" si="13"/>
        <v>-</v>
      </c>
      <c r="AI25" s="151"/>
      <c r="AJ25" s="139"/>
      <c r="AK25" s="166">
        <f t="shared" si="23"/>
        <v>1.1000000000000001</v>
      </c>
      <c r="AL25" s="167" t="s">
        <v>6</v>
      </c>
      <c r="AM25" s="166">
        <v>1.2</v>
      </c>
      <c r="AN25" s="150">
        <v>38</v>
      </c>
      <c r="AO25" s="168">
        <f t="shared" si="20"/>
        <v>1.1000000000000001</v>
      </c>
      <c r="AP25" s="140">
        <v>45</v>
      </c>
      <c r="AQ25" s="168">
        <f t="shared" si="21"/>
        <v>1.1000000000000001</v>
      </c>
      <c r="AR25" s="140">
        <v>37</v>
      </c>
      <c r="AS25" s="168">
        <f t="shared" si="24"/>
        <v>1.1000000000000001</v>
      </c>
      <c r="AT25" s="141">
        <v>60</v>
      </c>
      <c r="AU25" s="168">
        <v>2</v>
      </c>
      <c r="AV25" s="142">
        <v>75</v>
      </c>
      <c r="AW25" s="168">
        <v>3</v>
      </c>
    </row>
    <row r="26" spans="1:49" ht="15" customHeight="1" x14ac:dyDescent="0.2">
      <c r="A26" s="194">
        <f t="shared" si="14"/>
        <v>19</v>
      </c>
      <c r="B26" s="122"/>
      <c r="C26" s="123"/>
      <c r="D26" s="124"/>
      <c r="E26" s="124"/>
      <c r="F26" s="104"/>
      <c r="G26" s="33" t="s">
        <v>16</v>
      </c>
      <c r="H26" s="125" t="str">
        <f t="shared" si="0"/>
        <v>?</v>
      </c>
      <c r="I26" s="126" t="str">
        <f t="shared" si="1"/>
        <v>-</v>
      </c>
      <c r="J26" s="126" t="str">
        <f t="shared" si="2"/>
        <v>-</v>
      </c>
      <c r="K26" s="184">
        <f t="shared" si="22"/>
        <v>4</v>
      </c>
      <c r="L26" s="128"/>
      <c r="M26" s="129"/>
      <c r="N26" s="128"/>
      <c r="O26" s="127">
        <f t="shared" si="3"/>
        <v>4</v>
      </c>
      <c r="P26" s="127">
        <f t="shared" si="4"/>
        <v>0</v>
      </c>
      <c r="Q26" s="130" t="str">
        <f t="shared" si="15"/>
        <v>-</v>
      </c>
      <c r="R26" s="126">
        <f t="shared" si="5"/>
        <v>0</v>
      </c>
      <c r="S26" s="126">
        <f t="shared" si="6"/>
        <v>0</v>
      </c>
      <c r="U26" s="131">
        <f t="shared" si="7"/>
        <v>30.5</v>
      </c>
      <c r="V26" s="131">
        <f t="shared" si="8"/>
        <v>30.5</v>
      </c>
      <c r="W26" s="131">
        <f t="shared" si="16"/>
        <v>61</v>
      </c>
      <c r="X26" s="132">
        <f t="shared" si="17"/>
        <v>30.5</v>
      </c>
      <c r="Y26" s="133"/>
      <c r="Z26" s="134">
        <f t="shared" si="9"/>
        <v>4</v>
      </c>
      <c r="AA26" s="135">
        <f t="shared" si="10"/>
        <v>0</v>
      </c>
      <c r="AB26" s="135">
        <f t="shared" si="11"/>
        <v>0</v>
      </c>
      <c r="AC26" s="136">
        <f t="shared" si="18"/>
        <v>0</v>
      </c>
      <c r="AD26" s="117"/>
      <c r="AE26" s="135">
        <f t="shared" si="19"/>
        <v>0</v>
      </c>
      <c r="AF26" s="135">
        <f t="shared" si="19"/>
        <v>0</v>
      </c>
      <c r="AG26" s="137">
        <f t="shared" si="12"/>
        <v>0</v>
      </c>
      <c r="AH26" s="117" t="str">
        <f t="shared" si="13"/>
        <v>-</v>
      </c>
      <c r="AI26" s="151"/>
      <c r="AJ26" s="139"/>
      <c r="AK26" s="166">
        <f t="shared" si="23"/>
        <v>1.2</v>
      </c>
      <c r="AL26" s="167" t="s">
        <v>6</v>
      </c>
      <c r="AM26" s="166">
        <v>1.3</v>
      </c>
      <c r="AN26" s="150">
        <v>41</v>
      </c>
      <c r="AO26" s="168">
        <f t="shared" si="20"/>
        <v>1.2</v>
      </c>
      <c r="AP26" s="140">
        <v>49</v>
      </c>
      <c r="AQ26" s="168">
        <f t="shared" si="21"/>
        <v>1.2</v>
      </c>
      <c r="AR26" s="146">
        <v>40</v>
      </c>
      <c r="AS26" s="168">
        <f t="shared" si="24"/>
        <v>1.2</v>
      </c>
      <c r="AT26" s="141">
        <v>60</v>
      </c>
      <c r="AU26" s="168">
        <v>2</v>
      </c>
      <c r="AV26" s="142">
        <v>75</v>
      </c>
      <c r="AW26" s="168">
        <v>3</v>
      </c>
    </row>
    <row r="27" spans="1:49" ht="15" customHeight="1" x14ac:dyDescent="0.2">
      <c r="A27" s="194">
        <f t="shared" si="14"/>
        <v>20</v>
      </c>
      <c r="B27" s="122"/>
      <c r="C27" s="123"/>
      <c r="D27" s="124"/>
      <c r="E27" s="124"/>
      <c r="F27" s="104"/>
      <c r="G27" s="33" t="s">
        <v>16</v>
      </c>
      <c r="H27" s="125" t="str">
        <f t="shared" si="0"/>
        <v>?</v>
      </c>
      <c r="I27" s="126" t="str">
        <f t="shared" si="1"/>
        <v>-</v>
      </c>
      <c r="J27" s="126" t="str">
        <f t="shared" si="2"/>
        <v>-</v>
      </c>
      <c r="K27" s="184">
        <f t="shared" si="22"/>
        <v>4</v>
      </c>
      <c r="L27" s="128"/>
      <c r="M27" s="129"/>
      <c r="N27" s="128"/>
      <c r="O27" s="127">
        <f t="shared" si="3"/>
        <v>4</v>
      </c>
      <c r="P27" s="127">
        <f t="shared" si="4"/>
        <v>0</v>
      </c>
      <c r="Q27" s="130" t="str">
        <f t="shared" si="15"/>
        <v>-</v>
      </c>
      <c r="R27" s="126">
        <f t="shared" si="5"/>
        <v>0</v>
      </c>
      <c r="S27" s="126">
        <f t="shared" si="6"/>
        <v>0</v>
      </c>
      <c r="U27" s="131">
        <f t="shared" si="7"/>
        <v>30.5</v>
      </c>
      <c r="V27" s="131">
        <f t="shared" si="8"/>
        <v>30.5</v>
      </c>
      <c r="W27" s="131">
        <f t="shared" si="16"/>
        <v>61</v>
      </c>
      <c r="X27" s="132">
        <f t="shared" si="17"/>
        <v>30.5</v>
      </c>
      <c r="Y27" s="133"/>
      <c r="Z27" s="134">
        <f t="shared" si="9"/>
        <v>4</v>
      </c>
      <c r="AA27" s="135">
        <f t="shared" si="10"/>
        <v>0</v>
      </c>
      <c r="AB27" s="135">
        <f t="shared" si="11"/>
        <v>0</v>
      </c>
      <c r="AC27" s="136">
        <f t="shared" si="18"/>
        <v>0</v>
      </c>
      <c r="AD27" s="117"/>
      <c r="AE27" s="135">
        <f t="shared" si="19"/>
        <v>0</v>
      </c>
      <c r="AF27" s="135">
        <f t="shared" si="19"/>
        <v>0</v>
      </c>
      <c r="AG27" s="137">
        <f t="shared" si="12"/>
        <v>0</v>
      </c>
      <c r="AH27" s="117" t="str">
        <f t="shared" si="13"/>
        <v>-</v>
      </c>
      <c r="AI27" s="151"/>
      <c r="AJ27" s="139"/>
      <c r="AK27" s="166">
        <f t="shared" si="23"/>
        <v>1.3</v>
      </c>
      <c r="AL27" s="167" t="s">
        <v>6</v>
      </c>
      <c r="AM27" s="166">
        <v>1.4</v>
      </c>
      <c r="AN27" s="150">
        <v>44</v>
      </c>
      <c r="AO27" s="168">
        <f t="shared" si="20"/>
        <v>1.3</v>
      </c>
      <c r="AP27" s="140">
        <v>52</v>
      </c>
      <c r="AQ27" s="168">
        <f t="shared" si="21"/>
        <v>1.3</v>
      </c>
      <c r="AR27" s="140">
        <v>43</v>
      </c>
      <c r="AS27" s="168">
        <f t="shared" si="24"/>
        <v>1.3</v>
      </c>
      <c r="AT27" s="141">
        <v>60</v>
      </c>
      <c r="AU27" s="168">
        <v>2</v>
      </c>
      <c r="AV27" s="142">
        <v>75</v>
      </c>
      <c r="AW27" s="168">
        <v>3</v>
      </c>
    </row>
    <row r="28" spans="1:49" ht="15" customHeight="1" x14ac:dyDescent="0.2">
      <c r="A28" s="194">
        <f t="shared" si="14"/>
        <v>21</v>
      </c>
      <c r="B28" s="122"/>
      <c r="C28" s="123"/>
      <c r="D28" s="124"/>
      <c r="E28" s="124"/>
      <c r="F28" s="104"/>
      <c r="G28" s="33" t="s">
        <v>16</v>
      </c>
      <c r="H28" s="125" t="str">
        <f t="shared" si="0"/>
        <v>?</v>
      </c>
      <c r="I28" s="126" t="str">
        <f t="shared" si="1"/>
        <v>-</v>
      </c>
      <c r="J28" s="126" t="str">
        <f t="shared" si="2"/>
        <v>-</v>
      </c>
      <c r="K28" s="184">
        <f t="shared" si="22"/>
        <v>4</v>
      </c>
      <c r="L28" s="128"/>
      <c r="M28" s="129"/>
      <c r="N28" s="128"/>
      <c r="O28" s="127">
        <f t="shared" si="3"/>
        <v>4</v>
      </c>
      <c r="P28" s="127">
        <f t="shared" si="4"/>
        <v>0</v>
      </c>
      <c r="Q28" s="130" t="str">
        <f t="shared" si="15"/>
        <v>-</v>
      </c>
      <c r="R28" s="126">
        <f t="shared" si="5"/>
        <v>0</v>
      </c>
      <c r="S28" s="126">
        <f t="shared" si="6"/>
        <v>0</v>
      </c>
      <c r="U28" s="131">
        <f t="shared" si="7"/>
        <v>30.5</v>
      </c>
      <c r="V28" s="131">
        <f t="shared" si="8"/>
        <v>30.5</v>
      </c>
      <c r="W28" s="131">
        <f t="shared" si="16"/>
        <v>61</v>
      </c>
      <c r="X28" s="132">
        <f t="shared" si="17"/>
        <v>30.5</v>
      </c>
      <c r="Y28" s="133"/>
      <c r="Z28" s="134">
        <f t="shared" si="9"/>
        <v>4</v>
      </c>
      <c r="AA28" s="135">
        <f t="shared" si="10"/>
        <v>0</v>
      </c>
      <c r="AB28" s="135">
        <f t="shared" si="11"/>
        <v>0</v>
      </c>
      <c r="AC28" s="136">
        <f t="shared" si="18"/>
        <v>0</v>
      </c>
      <c r="AD28" s="117"/>
      <c r="AE28" s="135">
        <f t="shared" si="19"/>
        <v>0</v>
      </c>
      <c r="AF28" s="135">
        <f t="shared" si="19"/>
        <v>0</v>
      </c>
      <c r="AG28" s="137">
        <f t="shared" si="12"/>
        <v>0</v>
      </c>
      <c r="AH28" s="117" t="str">
        <f t="shared" si="13"/>
        <v>-</v>
      </c>
      <c r="AI28" s="151"/>
      <c r="AJ28" s="139"/>
      <c r="AK28" s="166">
        <f t="shared" si="23"/>
        <v>1.4</v>
      </c>
      <c r="AL28" s="167" t="s">
        <v>6</v>
      </c>
      <c r="AM28" s="166">
        <v>1.5</v>
      </c>
      <c r="AN28" s="150">
        <v>47</v>
      </c>
      <c r="AO28" s="168">
        <f t="shared" si="20"/>
        <v>1.4</v>
      </c>
      <c r="AP28" s="147">
        <v>57</v>
      </c>
      <c r="AQ28" s="168">
        <f t="shared" si="21"/>
        <v>1.4</v>
      </c>
      <c r="AR28" s="146">
        <v>46</v>
      </c>
      <c r="AS28" s="168">
        <f t="shared" si="24"/>
        <v>1.4</v>
      </c>
      <c r="AT28" s="141">
        <v>60</v>
      </c>
      <c r="AU28" s="168">
        <v>2</v>
      </c>
      <c r="AV28" s="142">
        <v>75</v>
      </c>
      <c r="AW28" s="168">
        <v>3</v>
      </c>
    </row>
    <row r="29" spans="1:49" ht="15" customHeight="1" x14ac:dyDescent="0.2">
      <c r="A29" s="194">
        <f t="shared" si="14"/>
        <v>22</v>
      </c>
      <c r="B29" s="122"/>
      <c r="C29" s="123"/>
      <c r="D29" s="124"/>
      <c r="E29" s="124"/>
      <c r="F29" s="104"/>
      <c r="G29" s="33" t="s">
        <v>16</v>
      </c>
      <c r="H29" s="125" t="str">
        <f t="shared" si="0"/>
        <v>?</v>
      </c>
      <c r="I29" s="126" t="str">
        <f t="shared" si="1"/>
        <v>-</v>
      </c>
      <c r="J29" s="126" t="str">
        <f t="shared" si="2"/>
        <v>-</v>
      </c>
      <c r="K29" s="184">
        <f t="shared" si="22"/>
        <v>4</v>
      </c>
      <c r="L29" s="128"/>
      <c r="M29" s="129"/>
      <c r="N29" s="128"/>
      <c r="O29" s="127">
        <f t="shared" si="3"/>
        <v>4</v>
      </c>
      <c r="P29" s="127">
        <f t="shared" si="4"/>
        <v>0</v>
      </c>
      <c r="Q29" s="130" t="str">
        <f t="shared" si="15"/>
        <v>-</v>
      </c>
      <c r="R29" s="126">
        <f t="shared" si="5"/>
        <v>0</v>
      </c>
      <c r="S29" s="126">
        <f t="shared" si="6"/>
        <v>0</v>
      </c>
      <c r="U29" s="131">
        <f t="shared" si="7"/>
        <v>30.5</v>
      </c>
      <c r="V29" s="131">
        <f t="shared" si="8"/>
        <v>30.5</v>
      </c>
      <c r="W29" s="131">
        <f t="shared" si="16"/>
        <v>61</v>
      </c>
      <c r="X29" s="132">
        <f t="shared" si="17"/>
        <v>30.5</v>
      </c>
      <c r="Y29" s="133"/>
      <c r="Z29" s="134">
        <f t="shared" si="9"/>
        <v>4</v>
      </c>
      <c r="AA29" s="135">
        <f t="shared" si="10"/>
        <v>0</v>
      </c>
      <c r="AB29" s="135">
        <f t="shared" si="11"/>
        <v>0</v>
      </c>
      <c r="AC29" s="136">
        <f t="shared" si="18"/>
        <v>0</v>
      </c>
      <c r="AD29" s="117"/>
      <c r="AE29" s="135">
        <f t="shared" si="19"/>
        <v>0</v>
      </c>
      <c r="AF29" s="135">
        <f t="shared" si="19"/>
        <v>0</v>
      </c>
      <c r="AG29" s="137">
        <f t="shared" si="12"/>
        <v>0</v>
      </c>
      <c r="AH29" s="117" t="str">
        <f t="shared" si="13"/>
        <v>-</v>
      </c>
      <c r="AI29" s="151"/>
      <c r="AJ29" s="139"/>
      <c r="AK29" s="166">
        <f t="shared" si="23"/>
        <v>1.5</v>
      </c>
      <c r="AL29" s="167" t="s">
        <v>6</v>
      </c>
      <c r="AM29" s="166">
        <v>1.6</v>
      </c>
      <c r="AN29" s="150">
        <v>50</v>
      </c>
      <c r="AO29" s="168">
        <f t="shared" si="20"/>
        <v>1.5</v>
      </c>
      <c r="AP29" s="147">
        <v>61</v>
      </c>
      <c r="AQ29" s="168">
        <f t="shared" si="21"/>
        <v>1.5</v>
      </c>
      <c r="AR29" s="140">
        <v>49</v>
      </c>
      <c r="AS29" s="168">
        <f t="shared" si="24"/>
        <v>1.5</v>
      </c>
      <c r="AT29" s="141">
        <v>60</v>
      </c>
      <c r="AU29" s="168">
        <v>2</v>
      </c>
      <c r="AV29" s="142">
        <v>75</v>
      </c>
      <c r="AW29" s="168">
        <v>3</v>
      </c>
    </row>
    <row r="30" spans="1:49" ht="15" customHeight="1" x14ac:dyDescent="0.2">
      <c r="A30" s="194">
        <f t="shared" si="14"/>
        <v>23</v>
      </c>
      <c r="B30" s="122"/>
      <c r="C30" s="123"/>
      <c r="D30" s="124"/>
      <c r="E30" s="124"/>
      <c r="F30" s="104"/>
      <c r="G30" s="33" t="s">
        <v>16</v>
      </c>
      <c r="H30" s="125" t="str">
        <f t="shared" si="0"/>
        <v>?</v>
      </c>
      <c r="I30" s="126" t="str">
        <f t="shared" si="1"/>
        <v>-</v>
      </c>
      <c r="J30" s="126" t="str">
        <f t="shared" si="2"/>
        <v>-</v>
      </c>
      <c r="K30" s="184">
        <f t="shared" si="22"/>
        <v>4</v>
      </c>
      <c r="L30" s="128"/>
      <c r="M30" s="129"/>
      <c r="N30" s="128"/>
      <c r="O30" s="127">
        <f t="shared" si="3"/>
        <v>4</v>
      </c>
      <c r="P30" s="127">
        <f t="shared" si="4"/>
        <v>0</v>
      </c>
      <c r="Q30" s="130" t="str">
        <f t="shared" si="15"/>
        <v>-</v>
      </c>
      <c r="R30" s="126">
        <f t="shared" si="5"/>
        <v>0</v>
      </c>
      <c r="S30" s="126">
        <f t="shared" si="6"/>
        <v>0</v>
      </c>
      <c r="U30" s="131">
        <f t="shared" si="7"/>
        <v>30.5</v>
      </c>
      <c r="V30" s="131">
        <f t="shared" si="8"/>
        <v>30.5</v>
      </c>
      <c r="W30" s="131">
        <f t="shared" si="16"/>
        <v>61</v>
      </c>
      <c r="X30" s="132">
        <f t="shared" si="17"/>
        <v>30.5</v>
      </c>
      <c r="Y30" s="133"/>
      <c r="Z30" s="134">
        <f t="shared" si="9"/>
        <v>4</v>
      </c>
      <c r="AA30" s="135">
        <f t="shared" si="10"/>
        <v>0</v>
      </c>
      <c r="AB30" s="135">
        <f t="shared" si="11"/>
        <v>0</v>
      </c>
      <c r="AC30" s="136">
        <f t="shared" si="18"/>
        <v>0</v>
      </c>
      <c r="AD30" s="117"/>
      <c r="AE30" s="135">
        <f t="shared" si="19"/>
        <v>0</v>
      </c>
      <c r="AF30" s="135">
        <f t="shared" si="19"/>
        <v>0</v>
      </c>
      <c r="AG30" s="137">
        <f t="shared" si="12"/>
        <v>0</v>
      </c>
      <c r="AH30" s="117" t="str">
        <f t="shared" si="13"/>
        <v>-</v>
      </c>
      <c r="AI30" s="151"/>
      <c r="AJ30" s="139"/>
      <c r="AK30" s="166">
        <f t="shared" si="23"/>
        <v>1.6</v>
      </c>
      <c r="AL30" s="167" t="s">
        <v>6</v>
      </c>
      <c r="AM30" s="166">
        <v>1.7</v>
      </c>
      <c r="AN30" s="150">
        <v>53</v>
      </c>
      <c r="AO30" s="168">
        <f t="shared" si="20"/>
        <v>1.6</v>
      </c>
      <c r="AP30" s="147">
        <v>65</v>
      </c>
      <c r="AQ30" s="168">
        <f t="shared" si="21"/>
        <v>1.6</v>
      </c>
      <c r="AR30" s="146">
        <v>52</v>
      </c>
      <c r="AS30" s="168">
        <f t="shared" si="24"/>
        <v>1.6</v>
      </c>
      <c r="AT30" s="141">
        <v>60</v>
      </c>
      <c r="AU30" s="168">
        <v>2</v>
      </c>
      <c r="AV30" s="142">
        <v>75</v>
      </c>
      <c r="AW30" s="168">
        <v>3</v>
      </c>
    </row>
    <row r="31" spans="1:49" ht="15" customHeight="1" x14ac:dyDescent="0.2">
      <c r="A31" s="194">
        <f t="shared" si="14"/>
        <v>24</v>
      </c>
      <c r="B31" s="122"/>
      <c r="C31" s="123"/>
      <c r="D31" s="124"/>
      <c r="E31" s="124"/>
      <c r="F31" s="104"/>
      <c r="G31" s="33" t="s">
        <v>16</v>
      </c>
      <c r="H31" s="125" t="str">
        <f t="shared" si="0"/>
        <v>?</v>
      </c>
      <c r="I31" s="126" t="str">
        <f t="shared" si="1"/>
        <v>-</v>
      </c>
      <c r="J31" s="126" t="str">
        <f t="shared" si="2"/>
        <v>-</v>
      </c>
      <c r="K31" s="184">
        <f t="shared" si="22"/>
        <v>4</v>
      </c>
      <c r="L31" s="128"/>
      <c r="M31" s="129"/>
      <c r="N31" s="128"/>
      <c r="O31" s="127">
        <f t="shared" si="3"/>
        <v>4</v>
      </c>
      <c r="P31" s="127">
        <f t="shared" si="4"/>
        <v>0</v>
      </c>
      <c r="Q31" s="130" t="str">
        <f t="shared" si="15"/>
        <v>-</v>
      </c>
      <c r="R31" s="126">
        <f t="shared" si="5"/>
        <v>0</v>
      </c>
      <c r="S31" s="126">
        <f t="shared" si="6"/>
        <v>0</v>
      </c>
      <c r="U31" s="131">
        <f t="shared" si="7"/>
        <v>30.5</v>
      </c>
      <c r="V31" s="131">
        <f t="shared" si="8"/>
        <v>30.5</v>
      </c>
      <c r="W31" s="131">
        <f t="shared" si="16"/>
        <v>61</v>
      </c>
      <c r="X31" s="132">
        <f t="shared" si="17"/>
        <v>30.5</v>
      </c>
      <c r="Y31" s="133"/>
      <c r="Z31" s="134">
        <f t="shared" si="9"/>
        <v>4</v>
      </c>
      <c r="AA31" s="135">
        <f t="shared" si="10"/>
        <v>0</v>
      </c>
      <c r="AB31" s="135">
        <f t="shared" si="11"/>
        <v>0</v>
      </c>
      <c r="AC31" s="136">
        <f t="shared" si="18"/>
        <v>0</v>
      </c>
      <c r="AD31" s="117"/>
      <c r="AE31" s="135">
        <f t="shared" si="19"/>
        <v>0</v>
      </c>
      <c r="AF31" s="135">
        <f t="shared" si="19"/>
        <v>0</v>
      </c>
      <c r="AG31" s="137">
        <f t="shared" si="12"/>
        <v>0</v>
      </c>
      <c r="AH31" s="117" t="str">
        <f t="shared" si="13"/>
        <v>-</v>
      </c>
      <c r="AI31" s="151"/>
      <c r="AJ31" s="139"/>
      <c r="AK31" s="166">
        <f t="shared" si="23"/>
        <v>1.7</v>
      </c>
      <c r="AL31" s="167" t="s">
        <v>6</v>
      </c>
      <c r="AM31" s="166">
        <v>1.8</v>
      </c>
      <c r="AN31" s="150">
        <v>56</v>
      </c>
      <c r="AO31" s="168">
        <f t="shared" si="20"/>
        <v>1.7</v>
      </c>
      <c r="AP31" s="147">
        <v>69</v>
      </c>
      <c r="AQ31" s="168">
        <f t="shared" si="21"/>
        <v>1.7</v>
      </c>
      <c r="AR31" s="140">
        <v>55</v>
      </c>
      <c r="AS31" s="168">
        <f t="shared" si="24"/>
        <v>1.7</v>
      </c>
      <c r="AT31" s="141">
        <v>60</v>
      </c>
      <c r="AU31" s="168">
        <v>2</v>
      </c>
      <c r="AV31" s="142">
        <v>75</v>
      </c>
      <c r="AW31" s="168">
        <v>3</v>
      </c>
    </row>
    <row r="32" spans="1:49" ht="15" customHeight="1" x14ac:dyDescent="0.2">
      <c r="A32" s="194">
        <f t="shared" si="14"/>
        <v>25</v>
      </c>
      <c r="B32" s="122"/>
      <c r="C32" s="123"/>
      <c r="D32" s="124"/>
      <c r="E32" s="124"/>
      <c r="F32" s="104"/>
      <c r="G32" s="33" t="s">
        <v>16</v>
      </c>
      <c r="H32" s="125" t="str">
        <f t="shared" si="0"/>
        <v>?</v>
      </c>
      <c r="I32" s="126" t="str">
        <f t="shared" si="1"/>
        <v>-</v>
      </c>
      <c r="J32" s="126" t="str">
        <f t="shared" si="2"/>
        <v>-</v>
      </c>
      <c r="K32" s="184">
        <f t="shared" si="22"/>
        <v>4</v>
      </c>
      <c r="L32" s="128"/>
      <c r="M32" s="129"/>
      <c r="N32" s="128"/>
      <c r="O32" s="127">
        <f t="shared" si="3"/>
        <v>4</v>
      </c>
      <c r="P32" s="127">
        <f t="shared" si="4"/>
        <v>0</v>
      </c>
      <c r="Q32" s="130" t="str">
        <f t="shared" si="15"/>
        <v>-</v>
      </c>
      <c r="R32" s="126">
        <f t="shared" si="5"/>
        <v>0</v>
      </c>
      <c r="S32" s="126">
        <f t="shared" si="6"/>
        <v>0</v>
      </c>
      <c r="U32" s="131">
        <f t="shared" si="7"/>
        <v>30.5</v>
      </c>
      <c r="V32" s="131">
        <f t="shared" si="8"/>
        <v>30.5</v>
      </c>
      <c r="W32" s="131">
        <f t="shared" si="16"/>
        <v>61</v>
      </c>
      <c r="X32" s="132">
        <f t="shared" si="17"/>
        <v>30.5</v>
      </c>
      <c r="Y32" s="133"/>
      <c r="Z32" s="134">
        <f t="shared" si="9"/>
        <v>4</v>
      </c>
      <c r="AA32" s="135">
        <f t="shared" si="10"/>
        <v>0</v>
      </c>
      <c r="AB32" s="135">
        <f t="shared" si="11"/>
        <v>0</v>
      </c>
      <c r="AC32" s="136">
        <f t="shared" si="18"/>
        <v>0</v>
      </c>
      <c r="AD32" s="117"/>
      <c r="AE32" s="135">
        <f t="shared" si="19"/>
        <v>0</v>
      </c>
      <c r="AF32" s="135">
        <f t="shared" si="19"/>
        <v>0</v>
      </c>
      <c r="AG32" s="137">
        <f t="shared" si="12"/>
        <v>0</v>
      </c>
      <c r="AH32" s="117" t="str">
        <f t="shared" si="13"/>
        <v>-</v>
      </c>
      <c r="AI32" s="151"/>
      <c r="AJ32" s="139"/>
      <c r="AK32" s="166">
        <f t="shared" si="23"/>
        <v>1.8</v>
      </c>
      <c r="AL32" s="167" t="s">
        <v>6</v>
      </c>
      <c r="AM32" s="166">
        <v>1.9</v>
      </c>
      <c r="AN32" s="150">
        <v>59</v>
      </c>
      <c r="AO32" s="168">
        <f t="shared" si="20"/>
        <v>1.8</v>
      </c>
      <c r="AP32" s="147">
        <v>73</v>
      </c>
      <c r="AQ32" s="168">
        <f t="shared" si="21"/>
        <v>1.8</v>
      </c>
      <c r="AR32" s="146">
        <v>58</v>
      </c>
      <c r="AS32" s="168">
        <f t="shared" si="24"/>
        <v>1.8</v>
      </c>
      <c r="AT32" s="141">
        <v>60</v>
      </c>
      <c r="AU32" s="168">
        <v>2</v>
      </c>
      <c r="AV32" s="142">
        <v>75</v>
      </c>
      <c r="AW32" s="168">
        <v>3</v>
      </c>
    </row>
    <row r="33" spans="1:49" ht="15" customHeight="1" x14ac:dyDescent="0.2">
      <c r="A33" s="194">
        <f t="shared" si="14"/>
        <v>26</v>
      </c>
      <c r="B33" s="122"/>
      <c r="C33" s="123"/>
      <c r="D33" s="124"/>
      <c r="E33" s="124"/>
      <c r="F33" s="104"/>
      <c r="G33" s="33" t="s">
        <v>16</v>
      </c>
      <c r="H33" s="125" t="str">
        <f t="shared" si="0"/>
        <v>?</v>
      </c>
      <c r="I33" s="126" t="str">
        <f t="shared" si="1"/>
        <v>-</v>
      </c>
      <c r="J33" s="126" t="str">
        <f t="shared" si="2"/>
        <v>-</v>
      </c>
      <c r="K33" s="184">
        <f t="shared" si="22"/>
        <v>4</v>
      </c>
      <c r="L33" s="128"/>
      <c r="M33" s="129"/>
      <c r="N33" s="128"/>
      <c r="O33" s="127">
        <f t="shared" si="3"/>
        <v>4</v>
      </c>
      <c r="P33" s="127">
        <f t="shared" si="4"/>
        <v>0</v>
      </c>
      <c r="Q33" s="130" t="str">
        <f t="shared" si="15"/>
        <v>-</v>
      </c>
      <c r="R33" s="126">
        <f t="shared" si="5"/>
        <v>0</v>
      </c>
      <c r="S33" s="126">
        <f t="shared" si="6"/>
        <v>0</v>
      </c>
      <c r="U33" s="131">
        <f t="shared" si="7"/>
        <v>30.5</v>
      </c>
      <c r="V33" s="131">
        <f t="shared" si="8"/>
        <v>30.5</v>
      </c>
      <c r="W33" s="131">
        <f t="shared" si="16"/>
        <v>61</v>
      </c>
      <c r="X33" s="132">
        <f t="shared" si="17"/>
        <v>30.5</v>
      </c>
      <c r="Y33" s="133"/>
      <c r="Z33" s="134">
        <f t="shared" si="9"/>
        <v>4</v>
      </c>
      <c r="AA33" s="135">
        <f t="shared" si="10"/>
        <v>0</v>
      </c>
      <c r="AB33" s="135">
        <f t="shared" si="11"/>
        <v>0</v>
      </c>
      <c r="AC33" s="136">
        <f t="shared" si="18"/>
        <v>0</v>
      </c>
      <c r="AD33" s="117"/>
      <c r="AE33" s="135">
        <f t="shared" si="19"/>
        <v>0</v>
      </c>
      <c r="AF33" s="135">
        <f t="shared" si="19"/>
        <v>0</v>
      </c>
      <c r="AG33" s="137">
        <f t="shared" si="12"/>
        <v>0</v>
      </c>
      <c r="AH33" s="117" t="str">
        <f t="shared" si="13"/>
        <v>-</v>
      </c>
      <c r="AI33" s="151"/>
      <c r="AJ33" s="139"/>
      <c r="AK33" s="166">
        <f t="shared" si="23"/>
        <v>1.9</v>
      </c>
      <c r="AL33" s="167" t="s">
        <v>6</v>
      </c>
      <c r="AM33" s="166">
        <v>2</v>
      </c>
      <c r="AN33" s="150">
        <v>62</v>
      </c>
      <c r="AO33" s="168">
        <f t="shared" si="20"/>
        <v>1.9</v>
      </c>
      <c r="AP33" s="147">
        <v>77</v>
      </c>
      <c r="AQ33" s="168">
        <f t="shared" si="21"/>
        <v>1.9</v>
      </c>
      <c r="AR33" s="140">
        <v>61</v>
      </c>
      <c r="AS33" s="168">
        <f t="shared" si="24"/>
        <v>1.9</v>
      </c>
      <c r="AT33" s="145">
        <v>60</v>
      </c>
      <c r="AU33" s="168">
        <v>2</v>
      </c>
      <c r="AV33" s="142">
        <v>75</v>
      </c>
      <c r="AW33" s="168">
        <v>3</v>
      </c>
    </row>
    <row r="34" spans="1:49" ht="15" customHeight="1" x14ac:dyDescent="0.2">
      <c r="A34" s="194">
        <f t="shared" si="14"/>
        <v>27</v>
      </c>
      <c r="B34" s="122"/>
      <c r="C34" s="123"/>
      <c r="D34" s="124"/>
      <c r="E34" s="124"/>
      <c r="F34" s="104"/>
      <c r="G34" s="33" t="s">
        <v>16</v>
      </c>
      <c r="H34" s="125" t="str">
        <f t="shared" si="0"/>
        <v>?</v>
      </c>
      <c r="I34" s="126" t="str">
        <f t="shared" si="1"/>
        <v>-</v>
      </c>
      <c r="J34" s="126" t="str">
        <f t="shared" si="2"/>
        <v>-</v>
      </c>
      <c r="K34" s="184">
        <f t="shared" si="22"/>
        <v>4</v>
      </c>
      <c r="L34" s="128"/>
      <c r="M34" s="129"/>
      <c r="N34" s="128"/>
      <c r="O34" s="127">
        <f t="shared" si="3"/>
        <v>4</v>
      </c>
      <c r="P34" s="127">
        <f t="shared" si="4"/>
        <v>0</v>
      </c>
      <c r="Q34" s="130" t="str">
        <f t="shared" si="15"/>
        <v>-</v>
      </c>
      <c r="R34" s="126">
        <f t="shared" si="5"/>
        <v>0</v>
      </c>
      <c r="S34" s="126">
        <f t="shared" si="6"/>
        <v>0</v>
      </c>
      <c r="U34" s="131">
        <f t="shared" si="7"/>
        <v>30.5</v>
      </c>
      <c r="V34" s="131">
        <f t="shared" si="8"/>
        <v>30.5</v>
      </c>
      <c r="W34" s="131">
        <f t="shared" si="16"/>
        <v>61</v>
      </c>
      <c r="X34" s="132">
        <f t="shared" si="17"/>
        <v>30.5</v>
      </c>
      <c r="Y34" s="133"/>
      <c r="Z34" s="134">
        <f t="shared" si="9"/>
        <v>4</v>
      </c>
      <c r="AA34" s="135">
        <f t="shared" si="10"/>
        <v>0</v>
      </c>
      <c r="AB34" s="135">
        <f t="shared" si="11"/>
        <v>0</v>
      </c>
      <c r="AC34" s="136">
        <f t="shared" si="18"/>
        <v>0</v>
      </c>
      <c r="AD34" s="117"/>
      <c r="AE34" s="135">
        <f t="shared" si="19"/>
        <v>0</v>
      </c>
      <c r="AF34" s="135">
        <f t="shared" si="19"/>
        <v>0</v>
      </c>
      <c r="AG34" s="137">
        <f t="shared" si="12"/>
        <v>0</v>
      </c>
      <c r="AH34" s="117" t="str">
        <f t="shared" si="13"/>
        <v>-</v>
      </c>
      <c r="AI34" s="151"/>
      <c r="AJ34" s="139"/>
      <c r="AK34" s="166">
        <f t="shared" si="23"/>
        <v>2</v>
      </c>
      <c r="AL34" s="167" t="s">
        <v>6</v>
      </c>
      <c r="AM34" s="166">
        <v>2.2000000000000002</v>
      </c>
      <c r="AN34" s="140">
        <v>66</v>
      </c>
      <c r="AO34" s="168">
        <f t="shared" si="20"/>
        <v>2</v>
      </c>
      <c r="AP34" s="148">
        <v>85</v>
      </c>
      <c r="AQ34" s="168">
        <f t="shared" si="21"/>
        <v>2</v>
      </c>
      <c r="AR34" s="146">
        <v>65</v>
      </c>
      <c r="AS34" s="168">
        <f t="shared" si="24"/>
        <v>2</v>
      </c>
      <c r="AT34" s="140">
        <v>60</v>
      </c>
      <c r="AU34" s="168">
        <f t="shared" ref="AU34:AU55" si="25">AK34</f>
        <v>2</v>
      </c>
      <c r="AV34" s="142">
        <v>75</v>
      </c>
      <c r="AW34" s="168">
        <v>3</v>
      </c>
    </row>
    <row r="35" spans="1:49" ht="15" customHeight="1" x14ac:dyDescent="0.2">
      <c r="A35" s="194">
        <f t="shared" si="14"/>
        <v>28</v>
      </c>
      <c r="B35" s="122"/>
      <c r="C35" s="123"/>
      <c r="D35" s="124"/>
      <c r="E35" s="124"/>
      <c r="F35" s="104"/>
      <c r="G35" s="33" t="s">
        <v>16</v>
      </c>
      <c r="H35" s="125" t="str">
        <f t="shared" si="0"/>
        <v>?</v>
      </c>
      <c r="I35" s="126" t="str">
        <f t="shared" si="1"/>
        <v>-</v>
      </c>
      <c r="J35" s="126" t="str">
        <f t="shared" si="2"/>
        <v>-</v>
      </c>
      <c r="K35" s="184">
        <f t="shared" si="22"/>
        <v>4</v>
      </c>
      <c r="L35" s="128"/>
      <c r="M35" s="129"/>
      <c r="N35" s="128"/>
      <c r="O35" s="127">
        <f t="shared" si="3"/>
        <v>4</v>
      </c>
      <c r="P35" s="127">
        <f t="shared" si="4"/>
        <v>0</v>
      </c>
      <c r="Q35" s="130" t="str">
        <f t="shared" si="15"/>
        <v>-</v>
      </c>
      <c r="R35" s="126">
        <f t="shared" si="5"/>
        <v>0</v>
      </c>
      <c r="S35" s="126">
        <f t="shared" si="6"/>
        <v>0</v>
      </c>
      <c r="U35" s="131">
        <f t="shared" si="7"/>
        <v>30.5</v>
      </c>
      <c r="V35" s="131">
        <f t="shared" si="8"/>
        <v>30.5</v>
      </c>
      <c r="W35" s="131">
        <f t="shared" si="16"/>
        <v>61</v>
      </c>
      <c r="X35" s="132">
        <f t="shared" si="17"/>
        <v>30.5</v>
      </c>
      <c r="Y35" s="133"/>
      <c r="Z35" s="134">
        <f t="shared" si="9"/>
        <v>4</v>
      </c>
      <c r="AA35" s="135">
        <f t="shared" si="10"/>
        <v>0</v>
      </c>
      <c r="AB35" s="135">
        <f t="shared" si="11"/>
        <v>0</v>
      </c>
      <c r="AC35" s="136">
        <f t="shared" si="18"/>
        <v>0</v>
      </c>
      <c r="AD35" s="117"/>
      <c r="AE35" s="135">
        <f t="shared" si="19"/>
        <v>0</v>
      </c>
      <c r="AF35" s="135">
        <f t="shared" si="19"/>
        <v>0</v>
      </c>
      <c r="AG35" s="137">
        <f t="shared" si="12"/>
        <v>0</v>
      </c>
      <c r="AH35" s="117" t="str">
        <f t="shared" si="13"/>
        <v>-</v>
      </c>
      <c r="AI35" s="151"/>
      <c r="AJ35" s="139"/>
      <c r="AK35" s="166">
        <f t="shared" si="23"/>
        <v>2.2000000000000002</v>
      </c>
      <c r="AL35" s="167" t="s">
        <v>6</v>
      </c>
      <c r="AM35" s="166">
        <v>2.4</v>
      </c>
      <c r="AN35" s="140">
        <v>72</v>
      </c>
      <c r="AO35" s="168">
        <f t="shared" si="20"/>
        <v>2.2000000000000002</v>
      </c>
      <c r="AP35" s="148">
        <v>93</v>
      </c>
      <c r="AQ35" s="168">
        <f t="shared" si="21"/>
        <v>2.2000000000000002</v>
      </c>
      <c r="AR35" s="146">
        <v>70</v>
      </c>
      <c r="AS35" s="168">
        <f t="shared" si="24"/>
        <v>2.2000000000000002</v>
      </c>
      <c r="AT35" s="140">
        <v>65</v>
      </c>
      <c r="AU35" s="168">
        <f t="shared" si="25"/>
        <v>2.2000000000000002</v>
      </c>
      <c r="AV35" s="142">
        <v>75</v>
      </c>
      <c r="AW35" s="168">
        <v>3</v>
      </c>
    </row>
    <row r="36" spans="1:49" ht="15" customHeight="1" x14ac:dyDescent="0.2">
      <c r="A36" s="194">
        <f t="shared" si="14"/>
        <v>29</v>
      </c>
      <c r="B36" s="122"/>
      <c r="C36" s="123"/>
      <c r="D36" s="124"/>
      <c r="E36" s="124"/>
      <c r="F36" s="104"/>
      <c r="G36" s="33" t="s">
        <v>16</v>
      </c>
      <c r="H36" s="125" t="str">
        <f t="shared" si="0"/>
        <v>?</v>
      </c>
      <c r="I36" s="126" t="str">
        <f t="shared" si="1"/>
        <v>-</v>
      </c>
      <c r="J36" s="126" t="str">
        <f t="shared" si="2"/>
        <v>-</v>
      </c>
      <c r="K36" s="184">
        <f t="shared" si="22"/>
        <v>4</v>
      </c>
      <c r="L36" s="128"/>
      <c r="M36" s="129"/>
      <c r="N36" s="128"/>
      <c r="O36" s="127">
        <f t="shared" si="3"/>
        <v>4</v>
      </c>
      <c r="P36" s="127">
        <f t="shared" si="4"/>
        <v>0</v>
      </c>
      <c r="Q36" s="130" t="str">
        <f t="shared" si="15"/>
        <v>-</v>
      </c>
      <c r="R36" s="126">
        <f t="shared" si="5"/>
        <v>0</v>
      </c>
      <c r="S36" s="126">
        <f t="shared" si="6"/>
        <v>0</v>
      </c>
      <c r="U36" s="131">
        <f t="shared" si="7"/>
        <v>30.5</v>
      </c>
      <c r="V36" s="131">
        <f t="shared" si="8"/>
        <v>30.5</v>
      </c>
      <c r="W36" s="131">
        <f t="shared" si="16"/>
        <v>61</v>
      </c>
      <c r="X36" s="132">
        <f t="shared" si="17"/>
        <v>30.5</v>
      </c>
      <c r="Y36" s="133"/>
      <c r="Z36" s="134">
        <f t="shared" si="9"/>
        <v>4</v>
      </c>
      <c r="AA36" s="135">
        <f t="shared" si="10"/>
        <v>0</v>
      </c>
      <c r="AB36" s="135">
        <f t="shared" si="11"/>
        <v>0</v>
      </c>
      <c r="AC36" s="136">
        <f t="shared" si="18"/>
        <v>0</v>
      </c>
      <c r="AD36" s="117"/>
      <c r="AE36" s="135">
        <f t="shared" si="19"/>
        <v>0</v>
      </c>
      <c r="AF36" s="135">
        <f t="shared" si="19"/>
        <v>0</v>
      </c>
      <c r="AG36" s="137">
        <f t="shared" si="12"/>
        <v>0</v>
      </c>
      <c r="AH36" s="117" t="str">
        <f t="shared" si="13"/>
        <v>-</v>
      </c>
      <c r="AI36" s="151"/>
      <c r="AJ36" s="139"/>
      <c r="AK36" s="166">
        <f t="shared" si="23"/>
        <v>2.4</v>
      </c>
      <c r="AL36" s="167" t="s">
        <v>6</v>
      </c>
      <c r="AM36" s="166">
        <v>2.6</v>
      </c>
      <c r="AN36" s="140">
        <v>77</v>
      </c>
      <c r="AO36" s="168">
        <f t="shared" si="20"/>
        <v>2.4</v>
      </c>
      <c r="AP36" s="148">
        <v>101</v>
      </c>
      <c r="AQ36" s="168">
        <f t="shared" si="21"/>
        <v>2.4</v>
      </c>
      <c r="AR36" s="147">
        <v>78</v>
      </c>
      <c r="AS36" s="168">
        <f t="shared" si="24"/>
        <v>2.4</v>
      </c>
      <c r="AT36" s="140">
        <v>70</v>
      </c>
      <c r="AU36" s="168">
        <f t="shared" si="25"/>
        <v>2.4</v>
      </c>
      <c r="AV36" s="142">
        <v>75</v>
      </c>
      <c r="AW36" s="168">
        <v>3</v>
      </c>
    </row>
    <row r="37" spans="1:49" ht="15" customHeight="1" x14ac:dyDescent="0.2">
      <c r="A37" s="194">
        <f t="shared" si="14"/>
        <v>30</v>
      </c>
      <c r="B37" s="122"/>
      <c r="C37" s="123"/>
      <c r="D37" s="124"/>
      <c r="E37" s="124"/>
      <c r="F37" s="104"/>
      <c r="G37" s="33" t="s">
        <v>16</v>
      </c>
      <c r="H37" s="125" t="str">
        <f t="shared" si="0"/>
        <v>?</v>
      </c>
      <c r="I37" s="126" t="str">
        <f t="shared" si="1"/>
        <v>-</v>
      </c>
      <c r="J37" s="126" t="str">
        <f t="shared" si="2"/>
        <v>-</v>
      </c>
      <c r="K37" s="184">
        <f t="shared" si="22"/>
        <v>4</v>
      </c>
      <c r="L37" s="128"/>
      <c r="M37" s="129"/>
      <c r="N37" s="128"/>
      <c r="O37" s="127">
        <f t="shared" si="3"/>
        <v>4</v>
      </c>
      <c r="P37" s="127">
        <f t="shared" si="4"/>
        <v>0</v>
      </c>
      <c r="Q37" s="130" t="str">
        <f t="shared" si="15"/>
        <v>-</v>
      </c>
      <c r="R37" s="126">
        <f t="shared" si="5"/>
        <v>0</v>
      </c>
      <c r="S37" s="126">
        <f t="shared" si="6"/>
        <v>0</v>
      </c>
      <c r="U37" s="131">
        <f t="shared" si="7"/>
        <v>30.5</v>
      </c>
      <c r="V37" s="131">
        <f t="shared" si="8"/>
        <v>30.5</v>
      </c>
      <c r="W37" s="131">
        <f t="shared" si="16"/>
        <v>61</v>
      </c>
      <c r="X37" s="132">
        <f t="shared" si="17"/>
        <v>30.5</v>
      </c>
      <c r="Y37" s="133"/>
      <c r="Z37" s="134">
        <f t="shared" si="9"/>
        <v>4</v>
      </c>
      <c r="AA37" s="135">
        <f t="shared" si="10"/>
        <v>0</v>
      </c>
      <c r="AB37" s="135">
        <f t="shared" si="11"/>
        <v>0</v>
      </c>
      <c r="AC37" s="136">
        <f t="shared" si="18"/>
        <v>0</v>
      </c>
      <c r="AD37" s="117"/>
      <c r="AE37" s="135">
        <f t="shared" si="19"/>
        <v>0</v>
      </c>
      <c r="AF37" s="135">
        <f t="shared" si="19"/>
        <v>0</v>
      </c>
      <c r="AG37" s="137">
        <f t="shared" si="12"/>
        <v>0</v>
      </c>
      <c r="AH37" s="117" t="str">
        <f t="shared" si="13"/>
        <v>-</v>
      </c>
      <c r="AI37" s="151"/>
      <c r="AJ37" s="139"/>
      <c r="AK37" s="166">
        <f t="shared" si="23"/>
        <v>2.6</v>
      </c>
      <c r="AL37" s="167" t="s">
        <v>6</v>
      </c>
      <c r="AM37" s="166">
        <v>2.8</v>
      </c>
      <c r="AN37" s="140">
        <v>83</v>
      </c>
      <c r="AO37" s="168">
        <f t="shared" si="20"/>
        <v>2.6</v>
      </c>
      <c r="AP37" s="169">
        <v>109</v>
      </c>
      <c r="AQ37" s="168">
        <f t="shared" si="21"/>
        <v>2.6</v>
      </c>
      <c r="AR37" s="147">
        <v>84</v>
      </c>
      <c r="AS37" s="168">
        <f t="shared" si="24"/>
        <v>2.6</v>
      </c>
      <c r="AT37" s="140">
        <v>75</v>
      </c>
      <c r="AU37" s="168">
        <f t="shared" si="25"/>
        <v>2.6</v>
      </c>
      <c r="AV37" s="142">
        <v>75</v>
      </c>
      <c r="AW37" s="168">
        <v>3</v>
      </c>
    </row>
    <row r="38" spans="1:49" ht="15" customHeight="1" x14ac:dyDescent="0.2">
      <c r="A38" s="194">
        <f t="shared" si="14"/>
        <v>31</v>
      </c>
      <c r="B38" s="122"/>
      <c r="C38" s="123"/>
      <c r="D38" s="124"/>
      <c r="E38" s="124"/>
      <c r="F38" s="104"/>
      <c r="G38" s="33" t="s">
        <v>16</v>
      </c>
      <c r="H38" s="125" t="str">
        <f t="shared" si="0"/>
        <v>?</v>
      </c>
      <c r="I38" s="126" t="str">
        <f t="shared" si="1"/>
        <v>-</v>
      </c>
      <c r="J38" s="126" t="str">
        <f t="shared" si="2"/>
        <v>-</v>
      </c>
      <c r="K38" s="184">
        <f t="shared" si="22"/>
        <v>4</v>
      </c>
      <c r="L38" s="128"/>
      <c r="M38" s="129"/>
      <c r="N38" s="128"/>
      <c r="O38" s="127">
        <f t="shared" si="3"/>
        <v>4</v>
      </c>
      <c r="P38" s="127">
        <f t="shared" si="4"/>
        <v>0</v>
      </c>
      <c r="Q38" s="130" t="str">
        <f t="shared" si="15"/>
        <v>-</v>
      </c>
      <c r="R38" s="126">
        <f t="shared" si="5"/>
        <v>0</v>
      </c>
      <c r="S38" s="126">
        <f t="shared" si="6"/>
        <v>0</v>
      </c>
      <c r="U38" s="131">
        <f t="shared" si="7"/>
        <v>30.5</v>
      </c>
      <c r="V38" s="131">
        <f t="shared" si="8"/>
        <v>30.5</v>
      </c>
      <c r="W38" s="131">
        <f t="shared" si="16"/>
        <v>61</v>
      </c>
      <c r="X38" s="132">
        <f t="shared" si="17"/>
        <v>30.5</v>
      </c>
      <c r="Y38" s="133"/>
      <c r="Z38" s="134">
        <f t="shared" si="9"/>
        <v>4</v>
      </c>
      <c r="AA38" s="135">
        <f t="shared" si="10"/>
        <v>0</v>
      </c>
      <c r="AB38" s="135">
        <f t="shared" si="11"/>
        <v>0</v>
      </c>
      <c r="AC38" s="136">
        <f t="shared" si="18"/>
        <v>0</v>
      </c>
      <c r="AD38" s="117"/>
      <c r="AE38" s="135">
        <f t="shared" si="19"/>
        <v>0</v>
      </c>
      <c r="AF38" s="135">
        <f t="shared" si="19"/>
        <v>0</v>
      </c>
      <c r="AG38" s="137">
        <f t="shared" si="12"/>
        <v>0</v>
      </c>
      <c r="AH38" s="117" t="str">
        <f t="shared" si="13"/>
        <v>-</v>
      </c>
      <c r="AI38" s="151"/>
      <c r="AJ38" s="139"/>
      <c r="AK38" s="166">
        <f t="shared" si="23"/>
        <v>2.8</v>
      </c>
      <c r="AL38" s="167" t="s">
        <v>6</v>
      </c>
      <c r="AM38" s="166">
        <v>3</v>
      </c>
      <c r="AN38" s="140">
        <v>87</v>
      </c>
      <c r="AO38" s="168">
        <f t="shared" si="20"/>
        <v>2.8</v>
      </c>
      <c r="AP38" s="169">
        <v>117</v>
      </c>
      <c r="AQ38" s="168">
        <f t="shared" si="21"/>
        <v>2.8</v>
      </c>
      <c r="AR38" s="147">
        <v>90</v>
      </c>
      <c r="AS38" s="168">
        <f t="shared" si="24"/>
        <v>2.8</v>
      </c>
      <c r="AT38" s="140">
        <v>79</v>
      </c>
      <c r="AU38" s="168">
        <f t="shared" si="25"/>
        <v>2.8</v>
      </c>
      <c r="AV38" s="149">
        <v>75</v>
      </c>
      <c r="AW38" s="168">
        <v>3</v>
      </c>
    </row>
    <row r="39" spans="1:49" ht="15" customHeight="1" x14ac:dyDescent="0.2">
      <c r="A39" s="194">
        <f t="shared" si="14"/>
        <v>32</v>
      </c>
      <c r="B39" s="122"/>
      <c r="C39" s="123"/>
      <c r="D39" s="124"/>
      <c r="E39" s="124"/>
      <c r="F39" s="104"/>
      <c r="G39" s="33" t="s">
        <v>16</v>
      </c>
      <c r="H39" s="125" t="str">
        <f t="shared" si="0"/>
        <v>?</v>
      </c>
      <c r="I39" s="126" t="str">
        <f t="shared" si="1"/>
        <v>-</v>
      </c>
      <c r="J39" s="126" t="str">
        <f t="shared" si="2"/>
        <v>-</v>
      </c>
      <c r="K39" s="184">
        <f t="shared" si="22"/>
        <v>4</v>
      </c>
      <c r="L39" s="128"/>
      <c r="M39" s="129"/>
      <c r="N39" s="128"/>
      <c r="O39" s="127">
        <f t="shared" si="3"/>
        <v>4</v>
      </c>
      <c r="P39" s="127">
        <f t="shared" si="4"/>
        <v>0</v>
      </c>
      <c r="Q39" s="130" t="str">
        <f t="shared" si="15"/>
        <v>-</v>
      </c>
      <c r="R39" s="126">
        <f t="shared" si="5"/>
        <v>0</v>
      </c>
      <c r="S39" s="126">
        <f t="shared" si="6"/>
        <v>0</v>
      </c>
      <c r="U39" s="131">
        <f t="shared" si="7"/>
        <v>30.5</v>
      </c>
      <c r="V39" s="131">
        <f t="shared" si="8"/>
        <v>30.5</v>
      </c>
      <c r="W39" s="131">
        <f t="shared" si="16"/>
        <v>61</v>
      </c>
      <c r="X39" s="132">
        <f t="shared" si="17"/>
        <v>30.5</v>
      </c>
      <c r="Y39" s="133"/>
      <c r="Z39" s="134">
        <f t="shared" si="9"/>
        <v>4</v>
      </c>
      <c r="AA39" s="135">
        <f t="shared" si="10"/>
        <v>0</v>
      </c>
      <c r="AB39" s="135">
        <f t="shared" si="11"/>
        <v>0</v>
      </c>
      <c r="AC39" s="136">
        <f t="shared" si="18"/>
        <v>0</v>
      </c>
      <c r="AD39" s="117"/>
      <c r="AE39" s="135">
        <f t="shared" si="19"/>
        <v>0</v>
      </c>
      <c r="AF39" s="135">
        <f t="shared" si="19"/>
        <v>0</v>
      </c>
      <c r="AG39" s="137">
        <f t="shared" si="12"/>
        <v>0</v>
      </c>
      <c r="AH39" s="117" t="str">
        <f t="shared" si="13"/>
        <v>-</v>
      </c>
      <c r="AI39" s="151"/>
      <c r="AJ39" s="139"/>
      <c r="AK39" s="166">
        <f t="shared" si="23"/>
        <v>3</v>
      </c>
      <c r="AL39" s="167" t="s">
        <v>6</v>
      </c>
      <c r="AM39" s="166">
        <v>3.2</v>
      </c>
      <c r="AN39" s="140">
        <v>92</v>
      </c>
      <c r="AO39" s="168">
        <f t="shared" si="20"/>
        <v>3</v>
      </c>
      <c r="AP39" s="169">
        <v>125</v>
      </c>
      <c r="AQ39" s="168">
        <f t="shared" si="21"/>
        <v>3</v>
      </c>
      <c r="AR39" s="147">
        <v>96</v>
      </c>
      <c r="AS39" s="168">
        <f t="shared" si="24"/>
        <v>3</v>
      </c>
      <c r="AT39" s="140">
        <v>84</v>
      </c>
      <c r="AU39" s="168">
        <f t="shared" si="25"/>
        <v>3</v>
      </c>
      <c r="AV39" s="150">
        <v>75</v>
      </c>
      <c r="AW39" s="168">
        <f t="shared" ref="AW39:AW55" si="26">AK39</f>
        <v>3</v>
      </c>
    </row>
    <row r="40" spans="1:49" ht="15" customHeight="1" x14ac:dyDescent="0.2">
      <c r="A40" s="194">
        <f t="shared" si="14"/>
        <v>33</v>
      </c>
      <c r="B40" s="122"/>
      <c r="C40" s="123"/>
      <c r="D40" s="124"/>
      <c r="E40" s="124"/>
      <c r="F40" s="104"/>
      <c r="G40" s="33" t="s">
        <v>16</v>
      </c>
      <c r="H40" s="125" t="str">
        <f t="shared" ref="H40:H67" si="27">IF(ISBLANK($E$1),"?",IF(ISNUMBER(F40),VLOOKUP(F40,$AK$8:$AW$58,VLOOKUP($E$1,$AK$1:$AO$4,4),TRUE),"?"))</f>
        <v>?</v>
      </c>
      <c r="I40" s="126" t="str">
        <f t="shared" ref="I40:I67" si="28">IF(F40=0,"-",VLOOKUP(F40,$AK$8:$AW$40,5))</f>
        <v>-</v>
      </c>
      <c r="J40" s="126" t="str">
        <f t="shared" ref="J40:J67" si="29">IF(F40=0,"-",VLOOKUP(F40,$AK$8:$AW$58,3,TRUE))</f>
        <v>-</v>
      </c>
      <c r="K40" s="184">
        <f t="shared" si="22"/>
        <v>4</v>
      </c>
      <c r="L40" s="128"/>
      <c r="M40" s="129"/>
      <c r="N40" s="128"/>
      <c r="O40" s="127">
        <f t="shared" ref="O40:O67" si="30">IF(ISBLANK(K40),0,K40)</f>
        <v>4</v>
      </c>
      <c r="P40" s="127">
        <f t="shared" ref="P40:P67" si="31">IF(ISBLANK(L40),0,L40)</f>
        <v>0</v>
      </c>
      <c r="Q40" s="130" t="str">
        <f t="shared" si="15"/>
        <v>-</v>
      </c>
      <c r="R40" s="126">
        <f t="shared" ref="R40:R67" si="32">IF(ISNUMBER(H40),IF(O40&gt;0,M40/(H40*O40)%,0),0)</f>
        <v>0</v>
      </c>
      <c r="S40" s="126">
        <f t="shared" ref="S40:S67" si="33">IF(N40&gt;0,IF(ISNUMBER(J40),(M40/N40)/J40%,0),0)</f>
        <v>0</v>
      </c>
      <c r="U40" s="131">
        <f t="shared" ref="U40:U67" si="34">RANK(P40,$P$8:$P$67,0)+(COUNT($P$8:$P$67)+1-RANK(P40,$P$8:$P$67,0)-RANK(P40,$P$8:$P$67,1))/2</f>
        <v>30.5</v>
      </c>
      <c r="V40" s="131">
        <f t="shared" si="8"/>
        <v>30.5</v>
      </c>
      <c r="W40" s="131">
        <f t="shared" si="16"/>
        <v>61</v>
      </c>
      <c r="X40" s="132">
        <f t="shared" si="17"/>
        <v>30.5</v>
      </c>
      <c r="Y40" s="133"/>
      <c r="Z40" s="134">
        <f t="shared" ref="Z40:Z67" si="35">(IF(LEFT(G40,1)="J",4,0))</f>
        <v>4</v>
      </c>
      <c r="AA40" s="135">
        <f t="shared" ref="AA40:AA67" si="36">IF(ISNUMBER(H40),Z40*H40,0)</f>
        <v>0</v>
      </c>
      <c r="AB40" s="135">
        <f t="shared" ref="AB40:AB67" si="37">IF(LEFT(I40,1)="N",0,IF(ISNUMBER(J40),ROUNDDOWN(AA40/I40,0),0))</f>
        <v>0</v>
      </c>
      <c r="AC40" s="136">
        <f t="shared" si="18"/>
        <v>0</v>
      </c>
      <c r="AD40" s="117"/>
      <c r="AE40" s="135">
        <f t="shared" si="19"/>
        <v>0</v>
      </c>
      <c r="AF40" s="135">
        <f t="shared" si="19"/>
        <v>0</v>
      </c>
      <c r="AG40" s="137">
        <f t="shared" si="12"/>
        <v>0</v>
      </c>
      <c r="AH40" s="117" t="str">
        <f t="shared" ref="AH40:AH67" si="38">IF(ISNUMBER(AG40),IF(AG40&gt;=VLOOKUP($E$1,$AK$1:$AO$2,5,FALSE),"P","-"),"-")</f>
        <v>-</v>
      </c>
      <c r="AI40" s="151"/>
      <c r="AJ40" s="139"/>
      <c r="AK40" s="166">
        <f t="shared" si="23"/>
        <v>3.2</v>
      </c>
      <c r="AL40" s="167" t="s">
        <v>6</v>
      </c>
      <c r="AM40" s="166">
        <v>3.4</v>
      </c>
      <c r="AN40" s="140">
        <v>97</v>
      </c>
      <c r="AO40" s="168">
        <f t="shared" si="20"/>
        <v>3.2</v>
      </c>
      <c r="AP40" s="169">
        <v>133</v>
      </c>
      <c r="AQ40" s="168">
        <f t="shared" si="21"/>
        <v>3.2</v>
      </c>
      <c r="AR40" s="147">
        <v>102</v>
      </c>
      <c r="AS40" s="168">
        <f t="shared" si="24"/>
        <v>3.2</v>
      </c>
      <c r="AT40" s="140">
        <v>88</v>
      </c>
      <c r="AU40" s="168">
        <f t="shared" si="25"/>
        <v>3.2</v>
      </c>
      <c r="AV40" s="150">
        <v>79</v>
      </c>
      <c r="AW40" s="168">
        <f t="shared" si="26"/>
        <v>3.2</v>
      </c>
    </row>
    <row r="41" spans="1:49" ht="15" customHeight="1" x14ac:dyDescent="0.2">
      <c r="A41" s="194">
        <f t="shared" si="14"/>
        <v>34</v>
      </c>
      <c r="B41" s="122"/>
      <c r="C41" s="123"/>
      <c r="D41" s="124"/>
      <c r="E41" s="124"/>
      <c r="F41" s="104"/>
      <c r="G41" s="33" t="s">
        <v>16</v>
      </c>
      <c r="H41" s="125" t="str">
        <f t="shared" si="27"/>
        <v>?</v>
      </c>
      <c r="I41" s="126" t="str">
        <f t="shared" si="28"/>
        <v>-</v>
      </c>
      <c r="J41" s="126" t="str">
        <f t="shared" si="29"/>
        <v>-</v>
      </c>
      <c r="K41" s="184">
        <f t="shared" si="22"/>
        <v>4</v>
      </c>
      <c r="L41" s="128"/>
      <c r="M41" s="129"/>
      <c r="N41" s="128"/>
      <c r="O41" s="127">
        <f t="shared" si="30"/>
        <v>4</v>
      </c>
      <c r="P41" s="127">
        <f t="shared" si="31"/>
        <v>0</v>
      </c>
      <c r="Q41" s="130" t="str">
        <f t="shared" si="15"/>
        <v>-</v>
      </c>
      <c r="R41" s="126">
        <f t="shared" si="32"/>
        <v>0</v>
      </c>
      <c r="S41" s="126">
        <f t="shared" si="33"/>
        <v>0</v>
      </c>
      <c r="U41" s="131">
        <f t="shared" si="34"/>
        <v>30.5</v>
      </c>
      <c r="V41" s="131">
        <f t="shared" si="8"/>
        <v>30.5</v>
      </c>
      <c r="W41" s="131">
        <f t="shared" si="16"/>
        <v>61</v>
      </c>
      <c r="X41" s="132">
        <f t="shared" si="17"/>
        <v>30.5</v>
      </c>
      <c r="Y41" s="133"/>
      <c r="Z41" s="134">
        <f t="shared" si="35"/>
        <v>4</v>
      </c>
      <c r="AA41" s="135">
        <f t="shared" si="36"/>
        <v>0</v>
      </c>
      <c r="AB41" s="135">
        <f t="shared" si="37"/>
        <v>0</v>
      </c>
      <c r="AC41" s="136">
        <f t="shared" si="18"/>
        <v>0</v>
      </c>
      <c r="AD41" s="117"/>
      <c r="AE41" s="135">
        <f t="shared" si="19"/>
        <v>0</v>
      </c>
      <c r="AF41" s="135">
        <f t="shared" si="19"/>
        <v>0</v>
      </c>
      <c r="AG41" s="137">
        <f t="shared" si="12"/>
        <v>0</v>
      </c>
      <c r="AH41" s="117" t="str">
        <f t="shared" si="38"/>
        <v>-</v>
      </c>
      <c r="AI41" s="151"/>
      <c r="AJ41" s="139"/>
      <c r="AK41" s="166">
        <f t="shared" si="23"/>
        <v>3.4</v>
      </c>
      <c r="AL41" s="167" t="s">
        <v>6</v>
      </c>
      <c r="AM41" s="166">
        <v>3.6</v>
      </c>
      <c r="AN41" s="140">
        <v>101</v>
      </c>
      <c r="AO41" s="168">
        <f t="shared" si="20"/>
        <v>3.4</v>
      </c>
      <c r="AP41" s="169">
        <v>141</v>
      </c>
      <c r="AQ41" s="168">
        <f t="shared" si="21"/>
        <v>3.4</v>
      </c>
      <c r="AR41" s="148">
        <v>110</v>
      </c>
      <c r="AS41" s="168">
        <f t="shared" si="24"/>
        <v>3.4</v>
      </c>
      <c r="AT41" s="140">
        <v>92</v>
      </c>
      <c r="AU41" s="168">
        <f t="shared" si="25"/>
        <v>3.4</v>
      </c>
      <c r="AV41" s="150">
        <v>83</v>
      </c>
      <c r="AW41" s="168">
        <f t="shared" si="26"/>
        <v>3.4</v>
      </c>
    </row>
    <row r="42" spans="1:49" ht="15" customHeight="1" x14ac:dyDescent="0.2">
      <c r="A42" s="194">
        <f t="shared" si="14"/>
        <v>35</v>
      </c>
      <c r="B42" s="122"/>
      <c r="C42" s="123"/>
      <c r="D42" s="124"/>
      <c r="E42" s="124"/>
      <c r="F42" s="104"/>
      <c r="G42" s="33" t="s">
        <v>16</v>
      </c>
      <c r="H42" s="125" t="str">
        <f t="shared" si="27"/>
        <v>?</v>
      </c>
      <c r="I42" s="126" t="str">
        <f t="shared" si="28"/>
        <v>-</v>
      </c>
      <c r="J42" s="126" t="str">
        <f t="shared" si="29"/>
        <v>-</v>
      </c>
      <c r="K42" s="184">
        <f t="shared" si="22"/>
        <v>4</v>
      </c>
      <c r="L42" s="128"/>
      <c r="M42" s="129"/>
      <c r="N42" s="128"/>
      <c r="O42" s="127">
        <f t="shared" si="30"/>
        <v>4</v>
      </c>
      <c r="P42" s="127">
        <f t="shared" si="31"/>
        <v>0</v>
      </c>
      <c r="Q42" s="130" t="str">
        <f t="shared" si="15"/>
        <v>-</v>
      </c>
      <c r="R42" s="126">
        <f t="shared" si="32"/>
        <v>0</v>
      </c>
      <c r="S42" s="126">
        <f t="shared" si="33"/>
        <v>0</v>
      </c>
      <c r="U42" s="131">
        <f t="shared" si="34"/>
        <v>30.5</v>
      </c>
      <c r="V42" s="131">
        <f t="shared" si="8"/>
        <v>30.5</v>
      </c>
      <c r="W42" s="131">
        <f t="shared" si="16"/>
        <v>61</v>
      </c>
      <c r="X42" s="132">
        <f t="shared" si="17"/>
        <v>30.5</v>
      </c>
      <c r="Y42" s="133"/>
      <c r="Z42" s="134">
        <f t="shared" si="35"/>
        <v>4</v>
      </c>
      <c r="AA42" s="135">
        <f t="shared" si="36"/>
        <v>0</v>
      </c>
      <c r="AB42" s="135">
        <f t="shared" si="37"/>
        <v>0</v>
      </c>
      <c r="AC42" s="136">
        <f t="shared" si="18"/>
        <v>0</v>
      </c>
      <c r="AD42" s="117"/>
      <c r="AE42" s="135">
        <f t="shared" si="19"/>
        <v>0</v>
      </c>
      <c r="AF42" s="135">
        <f t="shared" si="19"/>
        <v>0</v>
      </c>
      <c r="AG42" s="137">
        <f t="shared" si="12"/>
        <v>0</v>
      </c>
      <c r="AH42" s="117" t="str">
        <f t="shared" si="38"/>
        <v>-</v>
      </c>
      <c r="AI42" s="151"/>
      <c r="AJ42" s="139"/>
      <c r="AK42" s="166">
        <f t="shared" si="23"/>
        <v>3.6</v>
      </c>
      <c r="AL42" s="167" t="s">
        <v>6</v>
      </c>
      <c r="AM42" s="166">
        <v>3.8</v>
      </c>
      <c r="AN42" s="140">
        <v>106</v>
      </c>
      <c r="AO42" s="168">
        <f t="shared" si="20"/>
        <v>3.6</v>
      </c>
      <c r="AP42" s="169">
        <v>149</v>
      </c>
      <c r="AQ42" s="168">
        <f t="shared" si="21"/>
        <v>3.6</v>
      </c>
      <c r="AR42" s="148">
        <v>118</v>
      </c>
      <c r="AS42" s="168">
        <f t="shared" si="24"/>
        <v>3.6</v>
      </c>
      <c r="AT42" s="140">
        <v>96</v>
      </c>
      <c r="AU42" s="168">
        <f t="shared" si="25"/>
        <v>3.6</v>
      </c>
      <c r="AV42" s="150">
        <v>87</v>
      </c>
      <c r="AW42" s="168">
        <f t="shared" si="26"/>
        <v>3.6</v>
      </c>
    </row>
    <row r="43" spans="1:49" ht="15" customHeight="1" x14ac:dyDescent="0.2">
      <c r="A43" s="194">
        <f t="shared" si="14"/>
        <v>36</v>
      </c>
      <c r="B43" s="122"/>
      <c r="C43" s="123"/>
      <c r="D43" s="124"/>
      <c r="E43" s="124"/>
      <c r="F43" s="104"/>
      <c r="G43" s="33" t="s">
        <v>16</v>
      </c>
      <c r="H43" s="125" t="str">
        <f t="shared" si="27"/>
        <v>?</v>
      </c>
      <c r="I43" s="126" t="str">
        <f t="shared" si="28"/>
        <v>-</v>
      </c>
      <c r="J43" s="126" t="str">
        <f t="shared" si="29"/>
        <v>-</v>
      </c>
      <c r="K43" s="184">
        <f t="shared" si="22"/>
        <v>4</v>
      </c>
      <c r="L43" s="128"/>
      <c r="M43" s="129"/>
      <c r="N43" s="128"/>
      <c r="O43" s="127">
        <f t="shared" si="30"/>
        <v>4</v>
      </c>
      <c r="P43" s="127">
        <f t="shared" si="31"/>
        <v>0</v>
      </c>
      <c r="Q43" s="130" t="str">
        <f t="shared" si="15"/>
        <v>-</v>
      </c>
      <c r="R43" s="126">
        <f t="shared" si="32"/>
        <v>0</v>
      </c>
      <c r="S43" s="126">
        <f t="shared" si="33"/>
        <v>0</v>
      </c>
      <c r="U43" s="131">
        <f t="shared" si="34"/>
        <v>30.5</v>
      </c>
      <c r="V43" s="131">
        <f t="shared" si="8"/>
        <v>30.5</v>
      </c>
      <c r="W43" s="131">
        <f t="shared" si="16"/>
        <v>61</v>
      </c>
      <c r="X43" s="132">
        <f t="shared" si="17"/>
        <v>30.5</v>
      </c>
      <c r="Y43" s="133"/>
      <c r="Z43" s="134">
        <f t="shared" si="35"/>
        <v>4</v>
      </c>
      <c r="AA43" s="135">
        <f t="shared" si="36"/>
        <v>0</v>
      </c>
      <c r="AB43" s="135">
        <f t="shared" si="37"/>
        <v>0</v>
      </c>
      <c r="AC43" s="136">
        <f t="shared" si="18"/>
        <v>0</v>
      </c>
      <c r="AD43" s="117"/>
      <c r="AE43" s="135">
        <f t="shared" si="19"/>
        <v>0</v>
      </c>
      <c r="AF43" s="135">
        <f t="shared" si="19"/>
        <v>0</v>
      </c>
      <c r="AG43" s="137">
        <f t="shared" si="12"/>
        <v>0</v>
      </c>
      <c r="AH43" s="117" t="str">
        <f t="shared" si="38"/>
        <v>-</v>
      </c>
      <c r="AI43" s="151"/>
      <c r="AJ43" s="139"/>
      <c r="AK43" s="166">
        <f t="shared" si="23"/>
        <v>3.8</v>
      </c>
      <c r="AL43" s="167" t="s">
        <v>6</v>
      </c>
      <c r="AM43" s="166">
        <v>4</v>
      </c>
      <c r="AN43" s="140">
        <v>110</v>
      </c>
      <c r="AO43" s="168">
        <f t="shared" si="20"/>
        <v>3.8</v>
      </c>
      <c r="AP43" s="169">
        <v>157</v>
      </c>
      <c r="AQ43" s="168">
        <f t="shared" si="21"/>
        <v>3.8</v>
      </c>
      <c r="AR43" s="148">
        <v>126</v>
      </c>
      <c r="AS43" s="168">
        <f t="shared" si="24"/>
        <v>3.8</v>
      </c>
      <c r="AT43" s="140">
        <v>100</v>
      </c>
      <c r="AU43" s="168">
        <f t="shared" si="25"/>
        <v>3.8</v>
      </c>
      <c r="AV43" s="150">
        <v>91</v>
      </c>
      <c r="AW43" s="168">
        <f t="shared" si="26"/>
        <v>3.8</v>
      </c>
    </row>
    <row r="44" spans="1:49" ht="15" customHeight="1" x14ac:dyDescent="0.2">
      <c r="A44" s="194">
        <f t="shared" si="14"/>
        <v>37</v>
      </c>
      <c r="B44" s="122"/>
      <c r="C44" s="123"/>
      <c r="D44" s="124"/>
      <c r="E44" s="124"/>
      <c r="F44" s="104"/>
      <c r="G44" s="33" t="s">
        <v>16</v>
      </c>
      <c r="H44" s="125" t="str">
        <f t="shared" si="27"/>
        <v>?</v>
      </c>
      <c r="I44" s="126" t="str">
        <f t="shared" si="28"/>
        <v>-</v>
      </c>
      <c r="J44" s="126" t="str">
        <f t="shared" si="29"/>
        <v>-</v>
      </c>
      <c r="K44" s="184">
        <f t="shared" si="22"/>
        <v>4</v>
      </c>
      <c r="L44" s="128"/>
      <c r="M44" s="129"/>
      <c r="N44" s="128"/>
      <c r="O44" s="127">
        <f t="shared" si="30"/>
        <v>4</v>
      </c>
      <c r="P44" s="127">
        <f t="shared" si="31"/>
        <v>0</v>
      </c>
      <c r="Q44" s="130" t="str">
        <f t="shared" si="15"/>
        <v>-</v>
      </c>
      <c r="R44" s="126">
        <f t="shared" si="32"/>
        <v>0</v>
      </c>
      <c r="S44" s="126">
        <f t="shared" si="33"/>
        <v>0</v>
      </c>
      <c r="U44" s="131">
        <f t="shared" si="34"/>
        <v>30.5</v>
      </c>
      <c r="V44" s="131">
        <f t="shared" si="8"/>
        <v>30.5</v>
      </c>
      <c r="W44" s="131">
        <f t="shared" si="16"/>
        <v>61</v>
      </c>
      <c r="X44" s="132">
        <f t="shared" si="17"/>
        <v>30.5</v>
      </c>
      <c r="Y44" s="133"/>
      <c r="Z44" s="134">
        <f t="shared" si="35"/>
        <v>4</v>
      </c>
      <c r="AA44" s="135">
        <f t="shared" si="36"/>
        <v>0</v>
      </c>
      <c r="AB44" s="135">
        <f t="shared" si="37"/>
        <v>0</v>
      </c>
      <c r="AC44" s="136">
        <f t="shared" si="18"/>
        <v>0</v>
      </c>
      <c r="AD44" s="117"/>
      <c r="AE44" s="135">
        <f t="shared" si="19"/>
        <v>0</v>
      </c>
      <c r="AF44" s="135">
        <f t="shared" si="19"/>
        <v>0</v>
      </c>
      <c r="AG44" s="137">
        <f t="shared" si="12"/>
        <v>0</v>
      </c>
      <c r="AH44" s="117" t="str">
        <f t="shared" si="38"/>
        <v>-</v>
      </c>
      <c r="AI44" s="151"/>
      <c r="AJ44" s="139"/>
      <c r="AK44" s="166">
        <f t="shared" si="23"/>
        <v>4</v>
      </c>
      <c r="AL44" s="167" t="s">
        <v>6</v>
      </c>
      <c r="AM44" s="166">
        <v>4.5</v>
      </c>
      <c r="AN44" s="150">
        <v>119</v>
      </c>
      <c r="AO44" s="168">
        <f t="shared" si="20"/>
        <v>4</v>
      </c>
      <c r="AP44" s="170"/>
      <c r="AQ44" s="170"/>
      <c r="AR44" s="169">
        <v>146</v>
      </c>
      <c r="AS44" s="168">
        <f t="shared" si="24"/>
        <v>4</v>
      </c>
      <c r="AT44" s="147">
        <v>111</v>
      </c>
      <c r="AU44" s="168">
        <f t="shared" si="25"/>
        <v>4</v>
      </c>
      <c r="AV44" s="150">
        <v>95</v>
      </c>
      <c r="AW44" s="168">
        <f t="shared" si="26"/>
        <v>4</v>
      </c>
    </row>
    <row r="45" spans="1:49" ht="15" customHeight="1" x14ac:dyDescent="0.2">
      <c r="A45" s="194">
        <f t="shared" si="14"/>
        <v>38</v>
      </c>
      <c r="B45" s="122"/>
      <c r="C45" s="123"/>
      <c r="D45" s="124"/>
      <c r="E45" s="124"/>
      <c r="F45" s="104"/>
      <c r="G45" s="33" t="s">
        <v>16</v>
      </c>
      <c r="H45" s="125" t="str">
        <f t="shared" si="27"/>
        <v>?</v>
      </c>
      <c r="I45" s="126" t="str">
        <f t="shared" si="28"/>
        <v>-</v>
      </c>
      <c r="J45" s="126" t="str">
        <f t="shared" si="29"/>
        <v>-</v>
      </c>
      <c r="K45" s="184">
        <f t="shared" si="22"/>
        <v>4</v>
      </c>
      <c r="L45" s="128"/>
      <c r="M45" s="129"/>
      <c r="N45" s="128"/>
      <c r="O45" s="127">
        <f t="shared" si="30"/>
        <v>4</v>
      </c>
      <c r="P45" s="127">
        <f t="shared" si="31"/>
        <v>0</v>
      </c>
      <c r="Q45" s="130" t="str">
        <f t="shared" si="15"/>
        <v>-</v>
      </c>
      <c r="R45" s="126">
        <f t="shared" si="32"/>
        <v>0</v>
      </c>
      <c r="S45" s="126">
        <f t="shared" si="33"/>
        <v>0</v>
      </c>
      <c r="U45" s="131">
        <f t="shared" si="34"/>
        <v>30.5</v>
      </c>
      <c r="V45" s="131">
        <f t="shared" si="8"/>
        <v>30.5</v>
      </c>
      <c r="W45" s="131">
        <f t="shared" si="16"/>
        <v>61</v>
      </c>
      <c r="X45" s="132">
        <f t="shared" si="17"/>
        <v>30.5</v>
      </c>
      <c r="Y45" s="133"/>
      <c r="Z45" s="134">
        <f t="shared" si="35"/>
        <v>4</v>
      </c>
      <c r="AA45" s="135">
        <f t="shared" si="36"/>
        <v>0</v>
      </c>
      <c r="AB45" s="135">
        <f t="shared" si="37"/>
        <v>0</v>
      </c>
      <c r="AC45" s="136">
        <f t="shared" si="18"/>
        <v>0</v>
      </c>
      <c r="AD45" s="117"/>
      <c r="AE45" s="135">
        <f t="shared" si="19"/>
        <v>0</v>
      </c>
      <c r="AF45" s="135">
        <f t="shared" si="19"/>
        <v>0</v>
      </c>
      <c r="AG45" s="137">
        <f t="shared" si="12"/>
        <v>0</v>
      </c>
      <c r="AH45" s="117" t="str">
        <f t="shared" si="38"/>
        <v>-</v>
      </c>
      <c r="AI45" s="151"/>
      <c r="AJ45" s="139"/>
      <c r="AK45" s="166">
        <f t="shared" si="23"/>
        <v>4.5</v>
      </c>
      <c r="AL45" s="167" t="s">
        <v>6</v>
      </c>
      <c r="AM45" s="166">
        <v>5</v>
      </c>
      <c r="AN45" s="150">
        <v>132</v>
      </c>
      <c r="AO45" s="168">
        <f t="shared" si="20"/>
        <v>4.5</v>
      </c>
      <c r="AP45" s="170"/>
      <c r="AQ45" s="170"/>
      <c r="AR45" s="169">
        <v>166</v>
      </c>
      <c r="AS45" s="168">
        <f t="shared" si="24"/>
        <v>4.5</v>
      </c>
      <c r="AT45" s="147">
        <v>124</v>
      </c>
      <c r="AU45" s="168">
        <f t="shared" si="25"/>
        <v>4.5</v>
      </c>
      <c r="AV45" s="150">
        <v>105</v>
      </c>
      <c r="AW45" s="168">
        <f t="shared" si="26"/>
        <v>4.5</v>
      </c>
    </row>
    <row r="46" spans="1:49" ht="15" customHeight="1" x14ac:dyDescent="0.2">
      <c r="A46" s="194">
        <f t="shared" si="14"/>
        <v>39</v>
      </c>
      <c r="B46" s="122"/>
      <c r="C46" s="123"/>
      <c r="D46" s="124"/>
      <c r="E46" s="124"/>
      <c r="F46" s="104"/>
      <c r="G46" s="33" t="s">
        <v>16</v>
      </c>
      <c r="H46" s="125" t="str">
        <f t="shared" si="27"/>
        <v>?</v>
      </c>
      <c r="I46" s="126" t="str">
        <f t="shared" si="28"/>
        <v>-</v>
      </c>
      <c r="J46" s="126" t="str">
        <f t="shared" si="29"/>
        <v>-</v>
      </c>
      <c r="K46" s="184">
        <f t="shared" si="22"/>
        <v>4</v>
      </c>
      <c r="L46" s="128"/>
      <c r="M46" s="129"/>
      <c r="N46" s="128"/>
      <c r="O46" s="127">
        <f t="shared" si="30"/>
        <v>4</v>
      </c>
      <c r="P46" s="127">
        <f t="shared" si="31"/>
        <v>0</v>
      </c>
      <c r="Q46" s="130" t="str">
        <f t="shared" si="15"/>
        <v>-</v>
      </c>
      <c r="R46" s="126">
        <f t="shared" si="32"/>
        <v>0</v>
      </c>
      <c r="S46" s="126">
        <f t="shared" si="33"/>
        <v>0</v>
      </c>
      <c r="U46" s="131">
        <f t="shared" si="34"/>
        <v>30.5</v>
      </c>
      <c r="V46" s="131">
        <f t="shared" si="8"/>
        <v>30.5</v>
      </c>
      <c r="W46" s="131">
        <f t="shared" si="16"/>
        <v>61</v>
      </c>
      <c r="X46" s="132">
        <f t="shared" si="17"/>
        <v>30.5</v>
      </c>
      <c r="Y46" s="133"/>
      <c r="Z46" s="134">
        <f t="shared" si="35"/>
        <v>4</v>
      </c>
      <c r="AA46" s="135">
        <f t="shared" si="36"/>
        <v>0</v>
      </c>
      <c r="AB46" s="135">
        <f t="shared" si="37"/>
        <v>0</v>
      </c>
      <c r="AC46" s="136">
        <f t="shared" si="18"/>
        <v>0</v>
      </c>
      <c r="AD46" s="117"/>
      <c r="AE46" s="135">
        <f t="shared" si="19"/>
        <v>0</v>
      </c>
      <c r="AF46" s="135">
        <f t="shared" si="19"/>
        <v>0</v>
      </c>
      <c r="AG46" s="137">
        <f t="shared" si="12"/>
        <v>0</v>
      </c>
      <c r="AH46" s="117" t="str">
        <f t="shared" si="38"/>
        <v>-</v>
      </c>
      <c r="AI46" s="151"/>
      <c r="AJ46" s="139"/>
      <c r="AK46" s="166">
        <f t="shared" si="23"/>
        <v>5</v>
      </c>
      <c r="AL46" s="167" t="s">
        <v>6</v>
      </c>
      <c r="AM46" s="166">
        <v>5.5</v>
      </c>
      <c r="AN46" s="171">
        <v>147</v>
      </c>
      <c r="AO46" s="171"/>
      <c r="AP46" s="170"/>
      <c r="AQ46" s="170"/>
      <c r="AR46" s="169">
        <v>186</v>
      </c>
      <c r="AS46" s="168">
        <f t="shared" si="24"/>
        <v>5</v>
      </c>
      <c r="AT46" s="147">
        <v>137</v>
      </c>
      <c r="AU46" s="168">
        <f t="shared" si="25"/>
        <v>5</v>
      </c>
      <c r="AV46" s="150">
        <v>115</v>
      </c>
      <c r="AW46" s="168">
        <f t="shared" si="26"/>
        <v>5</v>
      </c>
    </row>
    <row r="47" spans="1:49" ht="15" customHeight="1" x14ac:dyDescent="0.2">
      <c r="A47" s="194">
        <f t="shared" si="14"/>
        <v>40</v>
      </c>
      <c r="B47" s="122"/>
      <c r="C47" s="123"/>
      <c r="D47" s="124"/>
      <c r="E47" s="124"/>
      <c r="F47" s="104"/>
      <c r="G47" s="33" t="s">
        <v>16</v>
      </c>
      <c r="H47" s="125" t="str">
        <f t="shared" si="27"/>
        <v>?</v>
      </c>
      <c r="I47" s="126" t="str">
        <f t="shared" si="28"/>
        <v>-</v>
      </c>
      <c r="J47" s="126" t="str">
        <f t="shared" si="29"/>
        <v>-</v>
      </c>
      <c r="K47" s="184">
        <f t="shared" si="22"/>
        <v>4</v>
      </c>
      <c r="L47" s="128"/>
      <c r="M47" s="129"/>
      <c r="N47" s="128"/>
      <c r="O47" s="127">
        <f t="shared" si="30"/>
        <v>4</v>
      </c>
      <c r="P47" s="127">
        <f t="shared" si="31"/>
        <v>0</v>
      </c>
      <c r="Q47" s="130" t="str">
        <f t="shared" si="15"/>
        <v>-</v>
      </c>
      <c r="R47" s="126">
        <f t="shared" si="32"/>
        <v>0</v>
      </c>
      <c r="S47" s="126">
        <f t="shared" si="33"/>
        <v>0</v>
      </c>
      <c r="U47" s="131">
        <f t="shared" si="34"/>
        <v>30.5</v>
      </c>
      <c r="V47" s="131">
        <f t="shared" si="8"/>
        <v>30.5</v>
      </c>
      <c r="W47" s="131">
        <f t="shared" si="16"/>
        <v>61</v>
      </c>
      <c r="X47" s="132">
        <f t="shared" si="17"/>
        <v>30.5</v>
      </c>
      <c r="Y47" s="133"/>
      <c r="Z47" s="134">
        <f t="shared" si="35"/>
        <v>4</v>
      </c>
      <c r="AA47" s="135">
        <f t="shared" si="36"/>
        <v>0</v>
      </c>
      <c r="AB47" s="135">
        <f t="shared" si="37"/>
        <v>0</v>
      </c>
      <c r="AC47" s="136">
        <f t="shared" si="18"/>
        <v>0</v>
      </c>
      <c r="AD47" s="117"/>
      <c r="AE47" s="135">
        <f t="shared" si="19"/>
        <v>0</v>
      </c>
      <c r="AF47" s="135">
        <f t="shared" si="19"/>
        <v>0</v>
      </c>
      <c r="AG47" s="137">
        <f t="shared" si="12"/>
        <v>0</v>
      </c>
      <c r="AH47" s="117" t="str">
        <f t="shared" si="38"/>
        <v>-</v>
      </c>
      <c r="AI47" s="151"/>
      <c r="AJ47" s="139"/>
      <c r="AK47" s="166">
        <f t="shared" si="23"/>
        <v>5.5</v>
      </c>
      <c r="AL47" s="167" t="s">
        <v>6</v>
      </c>
      <c r="AM47" s="166">
        <v>6</v>
      </c>
      <c r="AN47" s="171">
        <v>162</v>
      </c>
      <c r="AO47" s="171"/>
      <c r="AP47" s="170"/>
      <c r="AQ47" s="170"/>
      <c r="AR47" s="169">
        <v>206</v>
      </c>
      <c r="AS47" s="168">
        <f t="shared" si="24"/>
        <v>5.5</v>
      </c>
      <c r="AT47" s="147">
        <v>150</v>
      </c>
      <c r="AU47" s="168">
        <f t="shared" si="25"/>
        <v>5.5</v>
      </c>
      <c r="AV47" s="150">
        <v>125</v>
      </c>
      <c r="AW47" s="168">
        <f t="shared" si="26"/>
        <v>5.5</v>
      </c>
    </row>
    <row r="48" spans="1:49" ht="15" customHeight="1" x14ac:dyDescent="0.2">
      <c r="A48" s="194">
        <f t="shared" si="14"/>
        <v>41</v>
      </c>
      <c r="B48" s="122"/>
      <c r="C48" s="123"/>
      <c r="D48" s="124"/>
      <c r="E48" s="124"/>
      <c r="F48" s="104"/>
      <c r="G48" s="33" t="s">
        <v>16</v>
      </c>
      <c r="H48" s="125" t="str">
        <f t="shared" si="27"/>
        <v>?</v>
      </c>
      <c r="I48" s="126" t="str">
        <f t="shared" si="28"/>
        <v>-</v>
      </c>
      <c r="J48" s="126" t="str">
        <f t="shared" si="29"/>
        <v>-</v>
      </c>
      <c r="K48" s="184">
        <f t="shared" si="22"/>
        <v>4</v>
      </c>
      <c r="L48" s="128"/>
      <c r="M48" s="129"/>
      <c r="N48" s="128"/>
      <c r="O48" s="127">
        <f t="shared" si="30"/>
        <v>4</v>
      </c>
      <c r="P48" s="127">
        <f t="shared" si="31"/>
        <v>0</v>
      </c>
      <c r="Q48" s="130" t="str">
        <f t="shared" si="15"/>
        <v>-</v>
      </c>
      <c r="R48" s="126">
        <f t="shared" si="32"/>
        <v>0</v>
      </c>
      <c r="S48" s="126">
        <f t="shared" si="33"/>
        <v>0</v>
      </c>
      <c r="U48" s="131">
        <f t="shared" si="34"/>
        <v>30.5</v>
      </c>
      <c r="V48" s="131">
        <f t="shared" si="8"/>
        <v>30.5</v>
      </c>
      <c r="W48" s="131">
        <f t="shared" si="16"/>
        <v>61</v>
      </c>
      <c r="X48" s="132">
        <f t="shared" si="17"/>
        <v>30.5</v>
      </c>
      <c r="Y48" s="133"/>
      <c r="Z48" s="134">
        <f t="shared" si="35"/>
        <v>4</v>
      </c>
      <c r="AA48" s="135">
        <f t="shared" si="36"/>
        <v>0</v>
      </c>
      <c r="AB48" s="135">
        <f t="shared" si="37"/>
        <v>0</v>
      </c>
      <c r="AC48" s="136">
        <f t="shared" si="18"/>
        <v>0</v>
      </c>
      <c r="AD48" s="117"/>
      <c r="AE48" s="135">
        <f t="shared" si="19"/>
        <v>0</v>
      </c>
      <c r="AF48" s="135">
        <f t="shared" si="19"/>
        <v>0</v>
      </c>
      <c r="AG48" s="137">
        <f t="shared" si="12"/>
        <v>0</v>
      </c>
      <c r="AH48" s="117" t="str">
        <f t="shared" si="38"/>
        <v>-</v>
      </c>
      <c r="AI48" s="151"/>
      <c r="AJ48" s="139"/>
      <c r="AK48" s="172">
        <f t="shared" si="23"/>
        <v>6</v>
      </c>
      <c r="AL48" s="167" t="s">
        <v>6</v>
      </c>
      <c r="AM48" s="172">
        <v>6.5</v>
      </c>
      <c r="AN48" s="171">
        <v>177</v>
      </c>
      <c r="AO48" s="171"/>
      <c r="AP48" s="170"/>
      <c r="AQ48" s="170"/>
      <c r="AR48" s="173"/>
      <c r="AS48" s="173"/>
      <c r="AT48" s="148">
        <v>165</v>
      </c>
      <c r="AU48" s="168">
        <f t="shared" si="25"/>
        <v>6</v>
      </c>
      <c r="AV48" s="150">
        <v>135</v>
      </c>
      <c r="AW48" s="168">
        <f t="shared" si="26"/>
        <v>6</v>
      </c>
    </row>
    <row r="49" spans="1:49" ht="15" customHeight="1" x14ac:dyDescent="0.2">
      <c r="A49" s="194">
        <f t="shared" si="14"/>
        <v>42</v>
      </c>
      <c r="B49" s="122"/>
      <c r="C49" s="123"/>
      <c r="D49" s="124"/>
      <c r="E49" s="124"/>
      <c r="F49" s="104"/>
      <c r="G49" s="33" t="s">
        <v>16</v>
      </c>
      <c r="H49" s="125" t="str">
        <f t="shared" si="27"/>
        <v>?</v>
      </c>
      <c r="I49" s="126" t="str">
        <f t="shared" si="28"/>
        <v>-</v>
      </c>
      <c r="J49" s="126" t="str">
        <f t="shared" si="29"/>
        <v>-</v>
      </c>
      <c r="K49" s="184">
        <f t="shared" si="22"/>
        <v>4</v>
      </c>
      <c r="L49" s="128"/>
      <c r="M49" s="129"/>
      <c r="N49" s="128"/>
      <c r="O49" s="127">
        <f t="shared" si="30"/>
        <v>4</v>
      </c>
      <c r="P49" s="127">
        <f t="shared" si="31"/>
        <v>0</v>
      </c>
      <c r="Q49" s="130" t="str">
        <f t="shared" si="15"/>
        <v>-</v>
      </c>
      <c r="R49" s="126">
        <f t="shared" si="32"/>
        <v>0</v>
      </c>
      <c r="S49" s="126">
        <f t="shared" si="33"/>
        <v>0</v>
      </c>
      <c r="U49" s="131">
        <f t="shared" si="34"/>
        <v>30.5</v>
      </c>
      <c r="V49" s="131">
        <f t="shared" si="8"/>
        <v>30.5</v>
      </c>
      <c r="W49" s="131">
        <f t="shared" si="16"/>
        <v>61</v>
      </c>
      <c r="X49" s="132">
        <f t="shared" si="17"/>
        <v>30.5</v>
      </c>
      <c r="Y49" s="133"/>
      <c r="Z49" s="134">
        <f t="shared" si="35"/>
        <v>4</v>
      </c>
      <c r="AA49" s="135">
        <f t="shared" si="36"/>
        <v>0</v>
      </c>
      <c r="AB49" s="135">
        <f t="shared" si="37"/>
        <v>0</v>
      </c>
      <c r="AC49" s="136">
        <f t="shared" si="18"/>
        <v>0</v>
      </c>
      <c r="AD49" s="117"/>
      <c r="AE49" s="135">
        <f t="shared" si="19"/>
        <v>0</v>
      </c>
      <c r="AF49" s="135">
        <f t="shared" si="19"/>
        <v>0</v>
      </c>
      <c r="AG49" s="137">
        <f t="shared" si="12"/>
        <v>0</v>
      </c>
      <c r="AH49" s="117" t="str">
        <f t="shared" si="38"/>
        <v>-</v>
      </c>
      <c r="AI49" s="151"/>
      <c r="AJ49" s="139"/>
      <c r="AK49" s="172">
        <f t="shared" si="23"/>
        <v>6.5</v>
      </c>
      <c r="AL49" s="167" t="s">
        <v>6</v>
      </c>
      <c r="AM49" s="172">
        <v>7</v>
      </c>
      <c r="AN49" s="171">
        <v>192</v>
      </c>
      <c r="AO49" s="171"/>
      <c r="AP49" s="170"/>
      <c r="AQ49" s="170"/>
      <c r="AR49" s="173"/>
      <c r="AS49" s="173"/>
      <c r="AT49" s="148">
        <v>180</v>
      </c>
      <c r="AU49" s="168">
        <f t="shared" si="25"/>
        <v>6.5</v>
      </c>
      <c r="AV49" s="150">
        <v>145</v>
      </c>
      <c r="AW49" s="168">
        <f t="shared" si="26"/>
        <v>6.5</v>
      </c>
    </row>
    <row r="50" spans="1:49" ht="15" customHeight="1" x14ac:dyDescent="0.2">
      <c r="A50" s="194">
        <f t="shared" si="14"/>
        <v>43</v>
      </c>
      <c r="B50" s="122"/>
      <c r="C50" s="123"/>
      <c r="D50" s="124"/>
      <c r="E50" s="124"/>
      <c r="F50" s="104"/>
      <c r="G50" s="33" t="s">
        <v>16</v>
      </c>
      <c r="H50" s="125" t="str">
        <f t="shared" si="27"/>
        <v>?</v>
      </c>
      <c r="I50" s="126" t="str">
        <f t="shared" si="28"/>
        <v>-</v>
      </c>
      <c r="J50" s="126" t="str">
        <f t="shared" si="29"/>
        <v>-</v>
      </c>
      <c r="K50" s="184">
        <f t="shared" si="22"/>
        <v>4</v>
      </c>
      <c r="L50" s="128"/>
      <c r="M50" s="129"/>
      <c r="N50" s="128"/>
      <c r="O50" s="127">
        <f t="shared" si="30"/>
        <v>4</v>
      </c>
      <c r="P50" s="127">
        <f t="shared" si="31"/>
        <v>0</v>
      </c>
      <c r="Q50" s="130" t="str">
        <f t="shared" si="15"/>
        <v>-</v>
      </c>
      <c r="R50" s="126">
        <f t="shared" si="32"/>
        <v>0</v>
      </c>
      <c r="S50" s="126">
        <f t="shared" si="33"/>
        <v>0</v>
      </c>
      <c r="U50" s="131">
        <f t="shared" si="34"/>
        <v>30.5</v>
      </c>
      <c r="V50" s="131">
        <f t="shared" si="8"/>
        <v>30.5</v>
      </c>
      <c r="W50" s="131">
        <f t="shared" si="16"/>
        <v>61</v>
      </c>
      <c r="X50" s="132">
        <f t="shared" si="17"/>
        <v>30.5</v>
      </c>
      <c r="Y50" s="133"/>
      <c r="Z50" s="134">
        <f t="shared" si="35"/>
        <v>4</v>
      </c>
      <c r="AA50" s="135">
        <f t="shared" si="36"/>
        <v>0</v>
      </c>
      <c r="AB50" s="135">
        <f t="shared" si="37"/>
        <v>0</v>
      </c>
      <c r="AC50" s="136">
        <f t="shared" si="18"/>
        <v>0</v>
      </c>
      <c r="AD50" s="117"/>
      <c r="AE50" s="135">
        <f t="shared" si="19"/>
        <v>0</v>
      </c>
      <c r="AF50" s="135">
        <f t="shared" si="19"/>
        <v>0</v>
      </c>
      <c r="AG50" s="137">
        <f t="shared" si="12"/>
        <v>0</v>
      </c>
      <c r="AH50" s="117" t="str">
        <f t="shared" si="38"/>
        <v>-</v>
      </c>
      <c r="AI50" s="151"/>
      <c r="AJ50" s="139"/>
      <c r="AK50" s="172">
        <f t="shared" si="23"/>
        <v>7</v>
      </c>
      <c r="AL50" s="167" t="s">
        <v>6</v>
      </c>
      <c r="AM50" s="172">
        <v>8</v>
      </c>
      <c r="AN50" s="174"/>
      <c r="AO50" s="174"/>
      <c r="AP50" s="170"/>
      <c r="AQ50" s="170"/>
      <c r="AR50" s="173"/>
      <c r="AS50" s="173"/>
      <c r="AT50" s="148">
        <v>200</v>
      </c>
      <c r="AU50" s="168">
        <f t="shared" si="25"/>
        <v>7</v>
      </c>
      <c r="AV50" s="150">
        <v>160</v>
      </c>
      <c r="AW50" s="168">
        <f t="shared" si="26"/>
        <v>7</v>
      </c>
    </row>
    <row r="51" spans="1:49" ht="15" customHeight="1" x14ac:dyDescent="0.2">
      <c r="A51" s="194">
        <f t="shared" si="14"/>
        <v>44</v>
      </c>
      <c r="B51" s="122"/>
      <c r="C51" s="123"/>
      <c r="D51" s="124"/>
      <c r="E51" s="124"/>
      <c r="F51" s="104"/>
      <c r="G51" s="33" t="s">
        <v>16</v>
      </c>
      <c r="H51" s="125" t="str">
        <f t="shared" si="27"/>
        <v>?</v>
      </c>
      <c r="I51" s="126" t="str">
        <f t="shared" si="28"/>
        <v>-</v>
      </c>
      <c r="J51" s="126" t="str">
        <f t="shared" si="29"/>
        <v>-</v>
      </c>
      <c r="K51" s="184">
        <f t="shared" si="22"/>
        <v>4</v>
      </c>
      <c r="L51" s="128"/>
      <c r="M51" s="129"/>
      <c r="N51" s="128"/>
      <c r="O51" s="127">
        <f t="shared" si="30"/>
        <v>4</v>
      </c>
      <c r="P51" s="127">
        <f t="shared" si="31"/>
        <v>0</v>
      </c>
      <c r="Q51" s="130" t="str">
        <f t="shared" si="15"/>
        <v>-</v>
      </c>
      <c r="R51" s="126">
        <f t="shared" si="32"/>
        <v>0</v>
      </c>
      <c r="S51" s="126">
        <f t="shared" si="33"/>
        <v>0</v>
      </c>
      <c r="U51" s="131">
        <f t="shared" si="34"/>
        <v>30.5</v>
      </c>
      <c r="V51" s="131">
        <f t="shared" si="8"/>
        <v>30.5</v>
      </c>
      <c r="W51" s="131">
        <f t="shared" si="16"/>
        <v>61</v>
      </c>
      <c r="X51" s="132">
        <f t="shared" si="17"/>
        <v>30.5</v>
      </c>
      <c r="Y51" s="133"/>
      <c r="Z51" s="134">
        <f t="shared" si="35"/>
        <v>4</v>
      </c>
      <c r="AA51" s="135">
        <f t="shared" si="36"/>
        <v>0</v>
      </c>
      <c r="AB51" s="135">
        <f t="shared" si="37"/>
        <v>0</v>
      </c>
      <c r="AC51" s="136">
        <f t="shared" si="18"/>
        <v>0</v>
      </c>
      <c r="AD51" s="117"/>
      <c r="AE51" s="135">
        <f t="shared" si="19"/>
        <v>0</v>
      </c>
      <c r="AF51" s="135">
        <f t="shared" si="19"/>
        <v>0</v>
      </c>
      <c r="AG51" s="137">
        <f t="shared" si="12"/>
        <v>0</v>
      </c>
      <c r="AH51" s="117" t="str">
        <f t="shared" si="38"/>
        <v>-</v>
      </c>
      <c r="AI51" s="151"/>
      <c r="AJ51" s="139"/>
      <c r="AK51" s="172">
        <f t="shared" si="23"/>
        <v>8</v>
      </c>
      <c r="AL51" s="167" t="s">
        <v>6</v>
      </c>
      <c r="AM51" s="172">
        <v>9</v>
      </c>
      <c r="AN51" s="174"/>
      <c r="AO51" s="174"/>
      <c r="AP51" s="170"/>
      <c r="AQ51" s="170"/>
      <c r="AR51" s="173"/>
      <c r="AS51" s="173"/>
      <c r="AT51" s="148">
        <v>225</v>
      </c>
      <c r="AU51" s="168">
        <f t="shared" si="25"/>
        <v>8</v>
      </c>
      <c r="AV51" s="150">
        <v>175</v>
      </c>
      <c r="AW51" s="168">
        <f t="shared" si="26"/>
        <v>8</v>
      </c>
    </row>
    <row r="52" spans="1:49" ht="15" customHeight="1" x14ac:dyDescent="0.2">
      <c r="A52" s="194">
        <f t="shared" si="14"/>
        <v>45</v>
      </c>
      <c r="B52" s="122"/>
      <c r="C52" s="123"/>
      <c r="D52" s="124"/>
      <c r="E52" s="124"/>
      <c r="F52" s="104"/>
      <c r="G52" s="33" t="s">
        <v>16</v>
      </c>
      <c r="H52" s="125" t="str">
        <f t="shared" si="27"/>
        <v>?</v>
      </c>
      <c r="I52" s="126" t="str">
        <f t="shared" si="28"/>
        <v>-</v>
      </c>
      <c r="J52" s="126" t="str">
        <f t="shared" si="29"/>
        <v>-</v>
      </c>
      <c r="K52" s="184">
        <f t="shared" si="22"/>
        <v>4</v>
      </c>
      <c r="L52" s="128"/>
      <c r="M52" s="129"/>
      <c r="N52" s="128"/>
      <c r="O52" s="127">
        <f t="shared" si="30"/>
        <v>4</v>
      </c>
      <c r="P52" s="127">
        <f t="shared" si="31"/>
        <v>0</v>
      </c>
      <c r="Q52" s="130" t="str">
        <f t="shared" si="15"/>
        <v>-</v>
      </c>
      <c r="R52" s="126">
        <f t="shared" si="32"/>
        <v>0</v>
      </c>
      <c r="S52" s="126">
        <f t="shared" si="33"/>
        <v>0</v>
      </c>
      <c r="U52" s="131">
        <f t="shared" si="34"/>
        <v>30.5</v>
      </c>
      <c r="V52" s="131">
        <f t="shared" si="8"/>
        <v>30.5</v>
      </c>
      <c r="W52" s="131">
        <f t="shared" si="16"/>
        <v>61</v>
      </c>
      <c r="X52" s="132">
        <f t="shared" si="17"/>
        <v>30.5</v>
      </c>
      <c r="Y52" s="133"/>
      <c r="Z52" s="134">
        <f t="shared" si="35"/>
        <v>4</v>
      </c>
      <c r="AA52" s="135">
        <f t="shared" si="36"/>
        <v>0</v>
      </c>
      <c r="AB52" s="135">
        <f t="shared" si="37"/>
        <v>0</v>
      </c>
      <c r="AC52" s="136">
        <f t="shared" si="18"/>
        <v>0</v>
      </c>
      <c r="AD52" s="117"/>
      <c r="AE52" s="135">
        <f t="shared" si="19"/>
        <v>0</v>
      </c>
      <c r="AF52" s="135">
        <f t="shared" si="19"/>
        <v>0</v>
      </c>
      <c r="AG52" s="137">
        <f t="shared" si="12"/>
        <v>0</v>
      </c>
      <c r="AH52" s="117" t="str">
        <f t="shared" si="38"/>
        <v>-</v>
      </c>
      <c r="AI52" s="151"/>
      <c r="AJ52" s="139"/>
      <c r="AK52" s="172">
        <f t="shared" si="23"/>
        <v>9</v>
      </c>
      <c r="AL52" s="167" t="s">
        <v>6</v>
      </c>
      <c r="AM52" s="172">
        <v>10</v>
      </c>
      <c r="AN52" s="174"/>
      <c r="AO52" s="174"/>
      <c r="AP52" s="170"/>
      <c r="AQ52" s="170"/>
      <c r="AR52" s="173"/>
      <c r="AS52" s="173"/>
      <c r="AT52" s="169">
        <v>250</v>
      </c>
      <c r="AU52" s="168">
        <f t="shared" si="25"/>
        <v>9</v>
      </c>
      <c r="AV52" s="150">
        <v>190</v>
      </c>
      <c r="AW52" s="168">
        <f t="shared" si="26"/>
        <v>9</v>
      </c>
    </row>
    <row r="53" spans="1:49" ht="15" customHeight="1" x14ac:dyDescent="0.2">
      <c r="A53" s="194">
        <f t="shared" si="14"/>
        <v>46</v>
      </c>
      <c r="B53" s="122"/>
      <c r="C53" s="123"/>
      <c r="D53" s="124"/>
      <c r="E53" s="124"/>
      <c r="F53" s="104"/>
      <c r="G53" s="33" t="s">
        <v>16</v>
      </c>
      <c r="H53" s="125" t="str">
        <f t="shared" si="27"/>
        <v>?</v>
      </c>
      <c r="I53" s="126" t="str">
        <f t="shared" si="28"/>
        <v>-</v>
      </c>
      <c r="J53" s="126" t="str">
        <f t="shared" si="29"/>
        <v>-</v>
      </c>
      <c r="K53" s="184">
        <f t="shared" si="22"/>
        <v>4</v>
      </c>
      <c r="L53" s="128"/>
      <c r="M53" s="129"/>
      <c r="N53" s="128"/>
      <c r="O53" s="127">
        <f t="shared" si="30"/>
        <v>4</v>
      </c>
      <c r="P53" s="127">
        <f t="shared" si="31"/>
        <v>0</v>
      </c>
      <c r="Q53" s="130" t="str">
        <f t="shared" si="15"/>
        <v>-</v>
      </c>
      <c r="R53" s="126">
        <f t="shared" si="32"/>
        <v>0</v>
      </c>
      <c r="S53" s="126">
        <f t="shared" si="33"/>
        <v>0</v>
      </c>
      <c r="U53" s="131">
        <f t="shared" si="34"/>
        <v>30.5</v>
      </c>
      <c r="V53" s="131">
        <f t="shared" si="8"/>
        <v>30.5</v>
      </c>
      <c r="W53" s="131">
        <f t="shared" si="16"/>
        <v>61</v>
      </c>
      <c r="X53" s="132">
        <f t="shared" si="17"/>
        <v>30.5</v>
      </c>
      <c r="Y53" s="133"/>
      <c r="Z53" s="134">
        <f t="shared" si="35"/>
        <v>4</v>
      </c>
      <c r="AA53" s="135">
        <f t="shared" si="36"/>
        <v>0</v>
      </c>
      <c r="AB53" s="135">
        <f t="shared" si="37"/>
        <v>0</v>
      </c>
      <c r="AC53" s="136">
        <f t="shared" si="18"/>
        <v>0</v>
      </c>
      <c r="AD53" s="117"/>
      <c r="AE53" s="135">
        <f t="shared" si="19"/>
        <v>0</v>
      </c>
      <c r="AF53" s="135">
        <f t="shared" si="19"/>
        <v>0</v>
      </c>
      <c r="AG53" s="137">
        <f t="shared" si="12"/>
        <v>0</v>
      </c>
      <c r="AH53" s="117" t="str">
        <f t="shared" si="38"/>
        <v>-</v>
      </c>
      <c r="AI53" s="151"/>
      <c r="AJ53" s="139"/>
      <c r="AK53" s="172">
        <f t="shared" si="23"/>
        <v>10</v>
      </c>
      <c r="AL53" s="167" t="s">
        <v>6</v>
      </c>
      <c r="AM53" s="172">
        <v>11</v>
      </c>
      <c r="AN53" s="174"/>
      <c r="AO53" s="174"/>
      <c r="AP53" s="170"/>
      <c r="AQ53" s="170"/>
      <c r="AR53" s="173"/>
      <c r="AS53" s="173"/>
      <c r="AT53" s="169">
        <v>275</v>
      </c>
      <c r="AU53" s="168">
        <f t="shared" si="25"/>
        <v>10</v>
      </c>
      <c r="AV53" s="150">
        <v>205</v>
      </c>
      <c r="AW53" s="168">
        <f t="shared" si="26"/>
        <v>10</v>
      </c>
    </row>
    <row r="54" spans="1:49" ht="15" customHeight="1" x14ac:dyDescent="0.2">
      <c r="A54" s="194">
        <f t="shared" si="14"/>
        <v>47</v>
      </c>
      <c r="B54" s="122"/>
      <c r="C54" s="123"/>
      <c r="D54" s="124"/>
      <c r="E54" s="124"/>
      <c r="F54" s="104"/>
      <c r="G54" s="33" t="s">
        <v>16</v>
      </c>
      <c r="H54" s="125" t="str">
        <f t="shared" si="27"/>
        <v>?</v>
      </c>
      <c r="I54" s="126" t="str">
        <f t="shared" si="28"/>
        <v>-</v>
      </c>
      <c r="J54" s="126" t="str">
        <f t="shared" si="29"/>
        <v>-</v>
      </c>
      <c r="K54" s="184">
        <f t="shared" si="22"/>
        <v>4</v>
      </c>
      <c r="L54" s="128"/>
      <c r="M54" s="129"/>
      <c r="N54" s="128"/>
      <c r="O54" s="127">
        <f t="shared" si="30"/>
        <v>4</v>
      </c>
      <c r="P54" s="127">
        <f t="shared" si="31"/>
        <v>0</v>
      </c>
      <c r="Q54" s="130" t="str">
        <f t="shared" si="15"/>
        <v>-</v>
      </c>
      <c r="R54" s="126">
        <f t="shared" si="32"/>
        <v>0</v>
      </c>
      <c r="S54" s="126">
        <f t="shared" si="33"/>
        <v>0</v>
      </c>
      <c r="U54" s="131">
        <f t="shared" si="34"/>
        <v>30.5</v>
      </c>
      <c r="V54" s="131">
        <f t="shared" si="8"/>
        <v>30.5</v>
      </c>
      <c r="W54" s="131">
        <f t="shared" si="16"/>
        <v>61</v>
      </c>
      <c r="X54" s="132">
        <f t="shared" si="17"/>
        <v>30.5</v>
      </c>
      <c r="Y54" s="133"/>
      <c r="Z54" s="134">
        <f t="shared" si="35"/>
        <v>4</v>
      </c>
      <c r="AA54" s="135">
        <f t="shared" si="36"/>
        <v>0</v>
      </c>
      <c r="AB54" s="135">
        <f t="shared" si="37"/>
        <v>0</v>
      </c>
      <c r="AC54" s="136">
        <f t="shared" si="18"/>
        <v>0</v>
      </c>
      <c r="AD54" s="117"/>
      <c r="AE54" s="135">
        <f t="shared" si="19"/>
        <v>0</v>
      </c>
      <c r="AF54" s="135">
        <f t="shared" si="19"/>
        <v>0</v>
      </c>
      <c r="AG54" s="137">
        <f t="shared" si="12"/>
        <v>0</v>
      </c>
      <c r="AH54" s="117" t="str">
        <f t="shared" si="38"/>
        <v>-</v>
      </c>
      <c r="AI54" s="151"/>
      <c r="AJ54" s="139"/>
      <c r="AK54" s="172">
        <f t="shared" si="23"/>
        <v>11</v>
      </c>
      <c r="AL54" s="167" t="s">
        <v>6</v>
      </c>
      <c r="AM54" s="172">
        <v>13</v>
      </c>
      <c r="AN54" s="174"/>
      <c r="AO54" s="174"/>
      <c r="AP54" s="170"/>
      <c r="AQ54" s="170"/>
      <c r="AR54" s="173"/>
      <c r="AS54" s="173"/>
      <c r="AT54" s="169">
        <v>325</v>
      </c>
      <c r="AU54" s="168">
        <f t="shared" si="25"/>
        <v>11</v>
      </c>
      <c r="AV54" s="150">
        <v>230</v>
      </c>
      <c r="AW54" s="168">
        <f t="shared" si="26"/>
        <v>11</v>
      </c>
    </row>
    <row r="55" spans="1:49" ht="15" customHeight="1" x14ac:dyDescent="0.2">
      <c r="A55" s="194">
        <f t="shared" si="14"/>
        <v>48</v>
      </c>
      <c r="B55" s="122"/>
      <c r="C55" s="123"/>
      <c r="D55" s="124"/>
      <c r="E55" s="124"/>
      <c r="F55" s="104"/>
      <c r="G55" s="33" t="s">
        <v>16</v>
      </c>
      <c r="H55" s="125" t="str">
        <f t="shared" si="27"/>
        <v>?</v>
      </c>
      <c r="I55" s="126" t="str">
        <f t="shared" si="28"/>
        <v>-</v>
      </c>
      <c r="J55" s="126" t="str">
        <f t="shared" si="29"/>
        <v>-</v>
      </c>
      <c r="K55" s="184">
        <f t="shared" si="22"/>
        <v>4</v>
      </c>
      <c r="L55" s="128"/>
      <c r="M55" s="129"/>
      <c r="N55" s="128"/>
      <c r="O55" s="127">
        <f t="shared" si="30"/>
        <v>4</v>
      </c>
      <c r="P55" s="127">
        <f t="shared" si="31"/>
        <v>0</v>
      </c>
      <c r="Q55" s="130" t="str">
        <f t="shared" si="15"/>
        <v>-</v>
      </c>
      <c r="R55" s="126">
        <f t="shared" si="32"/>
        <v>0</v>
      </c>
      <c r="S55" s="126">
        <f t="shared" si="33"/>
        <v>0</v>
      </c>
      <c r="U55" s="131">
        <f t="shared" si="34"/>
        <v>30.5</v>
      </c>
      <c r="V55" s="131">
        <f t="shared" si="8"/>
        <v>30.5</v>
      </c>
      <c r="W55" s="131">
        <f t="shared" si="16"/>
        <v>61</v>
      </c>
      <c r="X55" s="132">
        <f t="shared" si="17"/>
        <v>30.5</v>
      </c>
      <c r="Y55" s="133"/>
      <c r="Z55" s="134">
        <f t="shared" si="35"/>
        <v>4</v>
      </c>
      <c r="AA55" s="135">
        <f t="shared" si="36"/>
        <v>0</v>
      </c>
      <c r="AB55" s="135">
        <f t="shared" si="37"/>
        <v>0</v>
      </c>
      <c r="AC55" s="136">
        <f t="shared" si="18"/>
        <v>0</v>
      </c>
      <c r="AD55" s="117"/>
      <c r="AE55" s="135">
        <f t="shared" si="19"/>
        <v>0</v>
      </c>
      <c r="AF55" s="135">
        <f t="shared" si="19"/>
        <v>0</v>
      </c>
      <c r="AG55" s="137">
        <f t="shared" si="12"/>
        <v>0</v>
      </c>
      <c r="AH55" s="117" t="str">
        <f t="shared" si="38"/>
        <v>-</v>
      </c>
      <c r="AI55" s="151"/>
      <c r="AJ55" s="139"/>
      <c r="AK55" s="172">
        <f t="shared" si="23"/>
        <v>13</v>
      </c>
      <c r="AL55" s="167" t="s">
        <v>6</v>
      </c>
      <c r="AM55" s="172">
        <v>15</v>
      </c>
      <c r="AN55" s="174"/>
      <c r="AO55" s="174"/>
      <c r="AP55" s="170"/>
      <c r="AQ55" s="170"/>
      <c r="AR55" s="173"/>
      <c r="AS55" s="173"/>
      <c r="AT55" s="169">
        <v>375</v>
      </c>
      <c r="AU55" s="168">
        <f t="shared" si="25"/>
        <v>13</v>
      </c>
      <c r="AV55" s="150">
        <v>255</v>
      </c>
      <c r="AW55" s="168">
        <f t="shared" si="26"/>
        <v>13</v>
      </c>
    </row>
    <row r="56" spans="1:49" ht="15" customHeight="1" x14ac:dyDescent="0.2">
      <c r="A56" s="194">
        <f t="shared" si="14"/>
        <v>49</v>
      </c>
      <c r="B56" s="122"/>
      <c r="C56" s="123"/>
      <c r="D56" s="124"/>
      <c r="E56" s="124"/>
      <c r="F56" s="104"/>
      <c r="G56" s="33" t="s">
        <v>16</v>
      </c>
      <c r="H56" s="125" t="str">
        <f t="shared" si="27"/>
        <v>?</v>
      </c>
      <c r="I56" s="126" t="str">
        <f t="shared" si="28"/>
        <v>-</v>
      </c>
      <c r="J56" s="126" t="str">
        <f t="shared" si="29"/>
        <v>-</v>
      </c>
      <c r="K56" s="184">
        <f t="shared" si="22"/>
        <v>4</v>
      </c>
      <c r="L56" s="128"/>
      <c r="M56" s="129"/>
      <c r="N56" s="128"/>
      <c r="O56" s="127">
        <f t="shared" si="30"/>
        <v>4</v>
      </c>
      <c r="P56" s="127">
        <f t="shared" si="31"/>
        <v>0</v>
      </c>
      <c r="Q56" s="130" t="str">
        <f t="shared" si="15"/>
        <v>-</v>
      </c>
      <c r="R56" s="126">
        <f t="shared" si="32"/>
        <v>0</v>
      </c>
      <c r="S56" s="126">
        <f t="shared" si="33"/>
        <v>0</v>
      </c>
      <c r="U56" s="131">
        <f t="shared" si="34"/>
        <v>30.5</v>
      </c>
      <c r="V56" s="131">
        <f t="shared" si="8"/>
        <v>30.5</v>
      </c>
      <c r="W56" s="131">
        <f t="shared" si="16"/>
        <v>61</v>
      </c>
      <c r="X56" s="132">
        <f t="shared" si="17"/>
        <v>30.5</v>
      </c>
      <c r="Y56" s="133"/>
      <c r="Z56" s="134">
        <f t="shared" si="35"/>
        <v>4</v>
      </c>
      <c r="AA56" s="135">
        <f t="shared" si="36"/>
        <v>0</v>
      </c>
      <c r="AB56" s="135">
        <f t="shared" si="37"/>
        <v>0</v>
      </c>
      <c r="AC56" s="136">
        <f t="shared" si="18"/>
        <v>0</v>
      </c>
      <c r="AD56" s="117"/>
      <c r="AE56" s="135">
        <f t="shared" si="19"/>
        <v>0</v>
      </c>
      <c r="AF56" s="135">
        <f t="shared" si="19"/>
        <v>0</v>
      </c>
      <c r="AG56" s="137">
        <f t="shared" si="12"/>
        <v>0</v>
      </c>
      <c r="AH56" s="117" t="str">
        <f t="shared" si="38"/>
        <v>-</v>
      </c>
      <c r="AI56" s="151"/>
      <c r="AJ56" s="151"/>
      <c r="AT56" s="152"/>
      <c r="AU56" s="153"/>
      <c r="AV56" s="153"/>
    </row>
    <row r="57" spans="1:49" ht="15" customHeight="1" x14ac:dyDescent="0.2">
      <c r="A57" s="194">
        <f t="shared" si="14"/>
        <v>50</v>
      </c>
      <c r="B57" s="122"/>
      <c r="C57" s="123"/>
      <c r="D57" s="124"/>
      <c r="E57" s="124"/>
      <c r="F57" s="104"/>
      <c r="G57" s="33" t="s">
        <v>16</v>
      </c>
      <c r="H57" s="125" t="str">
        <f t="shared" si="27"/>
        <v>?</v>
      </c>
      <c r="I57" s="126" t="str">
        <f t="shared" si="28"/>
        <v>-</v>
      </c>
      <c r="J57" s="126" t="str">
        <f t="shared" si="29"/>
        <v>-</v>
      </c>
      <c r="K57" s="184">
        <f t="shared" si="22"/>
        <v>4</v>
      </c>
      <c r="L57" s="128"/>
      <c r="M57" s="129"/>
      <c r="N57" s="128"/>
      <c r="O57" s="127">
        <f t="shared" si="30"/>
        <v>4</v>
      </c>
      <c r="P57" s="127">
        <f t="shared" si="31"/>
        <v>0</v>
      </c>
      <c r="Q57" s="130" t="str">
        <f t="shared" si="15"/>
        <v>-</v>
      </c>
      <c r="R57" s="126">
        <f t="shared" si="32"/>
        <v>0</v>
      </c>
      <c r="S57" s="126">
        <f t="shared" si="33"/>
        <v>0</v>
      </c>
      <c r="U57" s="131">
        <f t="shared" si="34"/>
        <v>30.5</v>
      </c>
      <c r="V57" s="131">
        <f t="shared" si="8"/>
        <v>30.5</v>
      </c>
      <c r="W57" s="131">
        <f t="shared" si="16"/>
        <v>61</v>
      </c>
      <c r="X57" s="132">
        <f t="shared" si="17"/>
        <v>30.5</v>
      </c>
      <c r="Y57" s="133"/>
      <c r="Z57" s="134">
        <f t="shared" si="35"/>
        <v>4</v>
      </c>
      <c r="AA57" s="135">
        <f t="shared" si="36"/>
        <v>0</v>
      </c>
      <c r="AB57" s="135">
        <f t="shared" si="37"/>
        <v>0</v>
      </c>
      <c r="AC57" s="136">
        <f t="shared" si="18"/>
        <v>0</v>
      </c>
      <c r="AD57" s="117"/>
      <c r="AE57" s="135">
        <f t="shared" si="19"/>
        <v>0</v>
      </c>
      <c r="AF57" s="135">
        <f t="shared" si="19"/>
        <v>0</v>
      </c>
      <c r="AG57" s="137">
        <f t="shared" si="12"/>
        <v>0</v>
      </c>
      <c r="AH57" s="117" t="str">
        <f t="shared" si="38"/>
        <v>-</v>
      </c>
      <c r="AI57" s="151"/>
      <c r="AJ57" s="151"/>
      <c r="AT57" s="152"/>
      <c r="AU57" s="153"/>
      <c r="AV57" s="153"/>
    </row>
    <row r="58" spans="1:49" ht="15" customHeight="1" x14ac:dyDescent="0.2">
      <c r="A58" s="194">
        <f t="shared" si="14"/>
        <v>51</v>
      </c>
      <c r="B58" s="122"/>
      <c r="C58" s="123"/>
      <c r="D58" s="124"/>
      <c r="E58" s="124"/>
      <c r="F58" s="104"/>
      <c r="G58" s="33" t="s">
        <v>16</v>
      </c>
      <c r="H58" s="125" t="str">
        <f t="shared" si="27"/>
        <v>?</v>
      </c>
      <c r="I58" s="126" t="str">
        <f t="shared" si="28"/>
        <v>-</v>
      </c>
      <c r="J58" s="126" t="str">
        <f t="shared" si="29"/>
        <v>-</v>
      </c>
      <c r="K58" s="184">
        <f t="shared" si="22"/>
        <v>4</v>
      </c>
      <c r="L58" s="128"/>
      <c r="M58" s="129"/>
      <c r="N58" s="128"/>
      <c r="O58" s="127">
        <f t="shared" si="30"/>
        <v>4</v>
      </c>
      <c r="P58" s="127">
        <f t="shared" si="31"/>
        <v>0</v>
      </c>
      <c r="Q58" s="130" t="str">
        <f t="shared" si="15"/>
        <v>-</v>
      </c>
      <c r="R58" s="126">
        <f t="shared" si="32"/>
        <v>0</v>
      </c>
      <c r="S58" s="126">
        <f t="shared" si="33"/>
        <v>0</v>
      </c>
      <c r="U58" s="131">
        <f t="shared" si="34"/>
        <v>30.5</v>
      </c>
      <c r="V58" s="131">
        <f t="shared" si="8"/>
        <v>30.5</v>
      </c>
      <c r="W58" s="131">
        <f t="shared" si="16"/>
        <v>61</v>
      </c>
      <c r="X58" s="132">
        <f t="shared" si="17"/>
        <v>30.5</v>
      </c>
      <c r="Y58" s="133"/>
      <c r="Z58" s="134">
        <f t="shared" si="35"/>
        <v>4</v>
      </c>
      <c r="AA58" s="135">
        <f t="shared" si="36"/>
        <v>0</v>
      </c>
      <c r="AB58" s="135">
        <f t="shared" si="37"/>
        <v>0</v>
      </c>
      <c r="AC58" s="136">
        <f t="shared" si="18"/>
        <v>0</v>
      </c>
      <c r="AD58" s="117"/>
      <c r="AE58" s="135">
        <f t="shared" si="19"/>
        <v>0</v>
      </c>
      <c r="AF58" s="135">
        <f t="shared" si="19"/>
        <v>0</v>
      </c>
      <c r="AG58" s="137">
        <f t="shared" si="12"/>
        <v>0</v>
      </c>
      <c r="AH58" s="117" t="str">
        <f t="shared" si="38"/>
        <v>-</v>
      </c>
      <c r="AI58" s="151"/>
      <c r="AJ58" s="151"/>
      <c r="AT58" s="152"/>
      <c r="AU58" s="153"/>
      <c r="AV58" s="153"/>
    </row>
    <row r="59" spans="1:49" ht="15" customHeight="1" x14ac:dyDescent="0.2">
      <c r="A59" s="194">
        <f t="shared" si="14"/>
        <v>52</v>
      </c>
      <c r="B59" s="122"/>
      <c r="C59" s="123"/>
      <c r="D59" s="124"/>
      <c r="E59" s="124"/>
      <c r="F59" s="104"/>
      <c r="G59" s="33" t="s">
        <v>16</v>
      </c>
      <c r="H59" s="125" t="str">
        <f t="shared" si="27"/>
        <v>?</v>
      </c>
      <c r="I59" s="126" t="str">
        <f t="shared" si="28"/>
        <v>-</v>
      </c>
      <c r="J59" s="126" t="str">
        <f t="shared" si="29"/>
        <v>-</v>
      </c>
      <c r="K59" s="184">
        <f t="shared" si="22"/>
        <v>4</v>
      </c>
      <c r="L59" s="128"/>
      <c r="M59" s="129"/>
      <c r="N59" s="128"/>
      <c r="O59" s="127">
        <f t="shared" si="30"/>
        <v>4</v>
      </c>
      <c r="P59" s="127">
        <f t="shared" si="31"/>
        <v>0</v>
      </c>
      <c r="Q59" s="130" t="str">
        <f t="shared" si="15"/>
        <v>-</v>
      </c>
      <c r="R59" s="126">
        <f t="shared" si="32"/>
        <v>0</v>
      </c>
      <c r="S59" s="126">
        <f t="shared" si="33"/>
        <v>0</v>
      </c>
      <c r="U59" s="131">
        <f t="shared" si="34"/>
        <v>30.5</v>
      </c>
      <c r="V59" s="131">
        <f t="shared" si="8"/>
        <v>30.5</v>
      </c>
      <c r="W59" s="131">
        <f t="shared" si="16"/>
        <v>61</v>
      </c>
      <c r="X59" s="132">
        <f t="shared" si="17"/>
        <v>30.5</v>
      </c>
      <c r="Y59" s="133"/>
      <c r="Z59" s="134">
        <f t="shared" si="35"/>
        <v>4</v>
      </c>
      <c r="AA59" s="135">
        <f t="shared" si="36"/>
        <v>0</v>
      </c>
      <c r="AB59" s="135">
        <f t="shared" si="37"/>
        <v>0</v>
      </c>
      <c r="AC59" s="136">
        <f t="shared" si="18"/>
        <v>0</v>
      </c>
      <c r="AD59" s="117"/>
      <c r="AE59" s="135">
        <f t="shared" si="19"/>
        <v>0</v>
      </c>
      <c r="AF59" s="135">
        <f t="shared" si="19"/>
        <v>0</v>
      </c>
      <c r="AG59" s="137">
        <f t="shared" si="12"/>
        <v>0</v>
      </c>
      <c r="AH59" s="117" t="str">
        <f t="shared" si="38"/>
        <v>-</v>
      </c>
      <c r="AI59" s="151"/>
      <c r="AJ59" s="151"/>
    </row>
    <row r="60" spans="1:49" ht="15" customHeight="1" x14ac:dyDescent="0.2">
      <c r="A60" s="194">
        <f t="shared" si="14"/>
        <v>53</v>
      </c>
      <c r="B60" s="122"/>
      <c r="C60" s="123"/>
      <c r="D60" s="124"/>
      <c r="E60" s="124"/>
      <c r="F60" s="104"/>
      <c r="G60" s="33" t="s">
        <v>16</v>
      </c>
      <c r="H60" s="125" t="str">
        <f t="shared" si="27"/>
        <v>?</v>
      </c>
      <c r="I60" s="126" t="str">
        <f t="shared" si="28"/>
        <v>-</v>
      </c>
      <c r="J60" s="126" t="str">
        <f t="shared" si="29"/>
        <v>-</v>
      </c>
      <c r="K60" s="184">
        <f t="shared" si="22"/>
        <v>4</v>
      </c>
      <c r="L60" s="128"/>
      <c r="M60" s="129"/>
      <c r="N60" s="128"/>
      <c r="O60" s="127">
        <f t="shared" si="30"/>
        <v>4</v>
      </c>
      <c r="P60" s="127">
        <f t="shared" si="31"/>
        <v>0</v>
      </c>
      <c r="Q60" s="130" t="str">
        <f t="shared" si="15"/>
        <v>-</v>
      </c>
      <c r="R60" s="126">
        <f t="shared" si="32"/>
        <v>0</v>
      </c>
      <c r="S60" s="126">
        <f t="shared" si="33"/>
        <v>0</v>
      </c>
      <c r="U60" s="131">
        <f t="shared" si="34"/>
        <v>30.5</v>
      </c>
      <c r="V60" s="131">
        <f t="shared" si="8"/>
        <v>30.5</v>
      </c>
      <c r="W60" s="131">
        <f t="shared" si="16"/>
        <v>61</v>
      </c>
      <c r="X60" s="132">
        <f t="shared" si="17"/>
        <v>30.5</v>
      </c>
      <c r="Y60" s="133"/>
      <c r="Z60" s="134">
        <f t="shared" si="35"/>
        <v>4</v>
      </c>
      <c r="AA60" s="135">
        <f t="shared" si="36"/>
        <v>0</v>
      </c>
      <c r="AB60" s="135">
        <f t="shared" si="37"/>
        <v>0</v>
      </c>
      <c r="AC60" s="136">
        <f t="shared" si="18"/>
        <v>0</v>
      </c>
      <c r="AD60" s="117"/>
      <c r="AE60" s="135">
        <f t="shared" si="19"/>
        <v>0</v>
      </c>
      <c r="AF60" s="135">
        <f t="shared" si="19"/>
        <v>0</v>
      </c>
      <c r="AG60" s="137">
        <f t="shared" si="12"/>
        <v>0</v>
      </c>
      <c r="AH60" s="117" t="str">
        <f t="shared" si="38"/>
        <v>-</v>
      </c>
      <c r="AI60" s="151"/>
      <c r="AJ60" s="151"/>
    </row>
    <row r="61" spans="1:49" ht="15" customHeight="1" x14ac:dyDescent="0.2">
      <c r="A61" s="194">
        <f t="shared" si="14"/>
        <v>54</v>
      </c>
      <c r="B61" s="122"/>
      <c r="C61" s="123"/>
      <c r="D61" s="124"/>
      <c r="E61" s="124"/>
      <c r="F61" s="104"/>
      <c r="G61" s="33" t="s">
        <v>16</v>
      </c>
      <c r="H61" s="125" t="str">
        <f t="shared" si="27"/>
        <v>?</v>
      </c>
      <c r="I61" s="126" t="str">
        <f t="shared" si="28"/>
        <v>-</v>
      </c>
      <c r="J61" s="126" t="str">
        <f t="shared" si="29"/>
        <v>-</v>
      </c>
      <c r="K61" s="184">
        <f t="shared" si="22"/>
        <v>4</v>
      </c>
      <c r="L61" s="128"/>
      <c r="M61" s="129"/>
      <c r="N61" s="128"/>
      <c r="O61" s="127">
        <f t="shared" si="30"/>
        <v>4</v>
      </c>
      <c r="P61" s="127">
        <f t="shared" si="31"/>
        <v>0</v>
      </c>
      <c r="Q61" s="130" t="str">
        <f t="shared" si="15"/>
        <v>-</v>
      </c>
      <c r="R61" s="126">
        <f t="shared" si="32"/>
        <v>0</v>
      </c>
      <c r="S61" s="126">
        <f t="shared" si="33"/>
        <v>0</v>
      </c>
      <c r="U61" s="131">
        <f t="shared" si="34"/>
        <v>30.5</v>
      </c>
      <c r="V61" s="131">
        <f t="shared" si="8"/>
        <v>30.5</v>
      </c>
      <c r="W61" s="131">
        <f t="shared" si="16"/>
        <v>61</v>
      </c>
      <c r="X61" s="132">
        <f t="shared" si="17"/>
        <v>30.5</v>
      </c>
      <c r="Y61" s="133"/>
      <c r="Z61" s="134">
        <f t="shared" si="35"/>
        <v>4</v>
      </c>
      <c r="AA61" s="135">
        <f t="shared" si="36"/>
        <v>0</v>
      </c>
      <c r="AB61" s="135">
        <f t="shared" si="37"/>
        <v>0</v>
      </c>
      <c r="AC61" s="136">
        <f t="shared" si="18"/>
        <v>0</v>
      </c>
      <c r="AD61" s="117"/>
      <c r="AE61" s="135">
        <f t="shared" si="19"/>
        <v>0</v>
      </c>
      <c r="AF61" s="135">
        <f t="shared" si="19"/>
        <v>0</v>
      </c>
      <c r="AG61" s="137">
        <f t="shared" si="12"/>
        <v>0</v>
      </c>
      <c r="AH61" s="117" t="str">
        <f t="shared" si="38"/>
        <v>-</v>
      </c>
      <c r="AI61" s="151"/>
      <c r="AJ61" s="151"/>
    </row>
    <row r="62" spans="1:49" ht="15" customHeight="1" x14ac:dyDescent="0.2">
      <c r="A62" s="194">
        <f t="shared" si="14"/>
        <v>55</v>
      </c>
      <c r="B62" s="122"/>
      <c r="C62" s="123"/>
      <c r="D62" s="124"/>
      <c r="E62" s="124"/>
      <c r="F62" s="104"/>
      <c r="G62" s="33" t="s">
        <v>16</v>
      </c>
      <c r="H62" s="125" t="str">
        <f t="shared" si="27"/>
        <v>?</v>
      </c>
      <c r="I62" s="126" t="str">
        <f t="shared" si="28"/>
        <v>-</v>
      </c>
      <c r="J62" s="126" t="str">
        <f t="shared" si="29"/>
        <v>-</v>
      </c>
      <c r="K62" s="184">
        <f t="shared" si="22"/>
        <v>4</v>
      </c>
      <c r="L62" s="128"/>
      <c r="M62" s="129"/>
      <c r="N62" s="128"/>
      <c r="O62" s="127">
        <f t="shared" si="30"/>
        <v>4</v>
      </c>
      <c r="P62" s="127">
        <f t="shared" si="31"/>
        <v>0</v>
      </c>
      <c r="Q62" s="130" t="str">
        <f t="shared" si="15"/>
        <v>-</v>
      </c>
      <c r="R62" s="126">
        <f t="shared" si="32"/>
        <v>0</v>
      </c>
      <c r="S62" s="126">
        <f t="shared" si="33"/>
        <v>0</v>
      </c>
      <c r="U62" s="131">
        <f t="shared" si="34"/>
        <v>30.5</v>
      </c>
      <c r="V62" s="131">
        <f t="shared" si="8"/>
        <v>30.5</v>
      </c>
      <c r="W62" s="131">
        <f t="shared" si="16"/>
        <v>61</v>
      </c>
      <c r="X62" s="132">
        <f t="shared" si="17"/>
        <v>30.5</v>
      </c>
      <c r="Y62" s="133"/>
      <c r="Z62" s="134">
        <f t="shared" si="35"/>
        <v>4</v>
      </c>
      <c r="AA62" s="135">
        <f t="shared" si="36"/>
        <v>0</v>
      </c>
      <c r="AB62" s="135">
        <f t="shared" si="37"/>
        <v>0</v>
      </c>
      <c r="AC62" s="136">
        <f t="shared" si="18"/>
        <v>0</v>
      </c>
      <c r="AD62" s="117"/>
      <c r="AE62" s="135">
        <f t="shared" si="19"/>
        <v>0</v>
      </c>
      <c r="AF62" s="135">
        <f t="shared" si="19"/>
        <v>0</v>
      </c>
      <c r="AG62" s="137">
        <f t="shared" si="12"/>
        <v>0</v>
      </c>
      <c r="AH62" s="117" t="str">
        <f t="shared" si="38"/>
        <v>-</v>
      </c>
      <c r="AI62" s="151"/>
      <c r="AJ62" s="151"/>
    </row>
    <row r="63" spans="1:49" ht="15" customHeight="1" x14ac:dyDescent="0.2">
      <c r="A63" s="194">
        <f t="shared" si="14"/>
        <v>56</v>
      </c>
      <c r="B63" s="122"/>
      <c r="C63" s="123"/>
      <c r="D63" s="124"/>
      <c r="E63" s="124"/>
      <c r="F63" s="104"/>
      <c r="G63" s="33" t="s">
        <v>16</v>
      </c>
      <c r="H63" s="125" t="str">
        <f t="shared" si="27"/>
        <v>?</v>
      </c>
      <c r="I63" s="126" t="str">
        <f t="shared" si="28"/>
        <v>-</v>
      </c>
      <c r="J63" s="126" t="str">
        <f t="shared" si="29"/>
        <v>-</v>
      </c>
      <c r="K63" s="184">
        <f t="shared" si="22"/>
        <v>4</v>
      </c>
      <c r="L63" s="128"/>
      <c r="M63" s="129"/>
      <c r="N63" s="128"/>
      <c r="O63" s="127">
        <f t="shared" si="30"/>
        <v>4</v>
      </c>
      <c r="P63" s="127">
        <f t="shared" si="31"/>
        <v>0</v>
      </c>
      <c r="Q63" s="130" t="str">
        <f t="shared" si="15"/>
        <v>-</v>
      </c>
      <c r="R63" s="126">
        <f t="shared" si="32"/>
        <v>0</v>
      </c>
      <c r="S63" s="126">
        <f t="shared" si="33"/>
        <v>0</v>
      </c>
      <c r="U63" s="131">
        <f t="shared" si="34"/>
        <v>30.5</v>
      </c>
      <c r="V63" s="131">
        <f t="shared" si="8"/>
        <v>30.5</v>
      </c>
      <c r="W63" s="131">
        <f t="shared" si="16"/>
        <v>61</v>
      </c>
      <c r="X63" s="132">
        <f t="shared" si="17"/>
        <v>30.5</v>
      </c>
      <c r="Y63" s="133"/>
      <c r="Z63" s="134">
        <f t="shared" si="35"/>
        <v>4</v>
      </c>
      <c r="AA63" s="135">
        <f t="shared" si="36"/>
        <v>0</v>
      </c>
      <c r="AB63" s="135">
        <f t="shared" si="37"/>
        <v>0</v>
      </c>
      <c r="AC63" s="136">
        <f t="shared" si="18"/>
        <v>0</v>
      </c>
      <c r="AD63" s="117"/>
      <c r="AE63" s="135">
        <f t="shared" si="19"/>
        <v>0</v>
      </c>
      <c r="AF63" s="135">
        <f t="shared" si="19"/>
        <v>0</v>
      </c>
      <c r="AG63" s="137">
        <f t="shared" si="12"/>
        <v>0</v>
      </c>
      <c r="AH63" s="117" t="str">
        <f t="shared" si="38"/>
        <v>-</v>
      </c>
      <c r="AI63" s="151"/>
      <c r="AJ63" s="151"/>
    </row>
    <row r="64" spans="1:49" ht="15" customHeight="1" x14ac:dyDescent="0.2">
      <c r="A64" s="194">
        <f t="shared" si="14"/>
        <v>57</v>
      </c>
      <c r="B64" s="122"/>
      <c r="C64" s="123"/>
      <c r="D64" s="124"/>
      <c r="E64" s="124"/>
      <c r="F64" s="104"/>
      <c r="G64" s="33" t="s">
        <v>16</v>
      </c>
      <c r="H64" s="125" t="str">
        <f t="shared" si="27"/>
        <v>?</v>
      </c>
      <c r="I64" s="126" t="str">
        <f t="shared" si="28"/>
        <v>-</v>
      </c>
      <c r="J64" s="126" t="str">
        <f t="shared" si="29"/>
        <v>-</v>
      </c>
      <c r="K64" s="184">
        <f t="shared" si="22"/>
        <v>4</v>
      </c>
      <c r="L64" s="128"/>
      <c r="M64" s="129"/>
      <c r="N64" s="128"/>
      <c r="O64" s="127">
        <f t="shared" si="30"/>
        <v>4</v>
      </c>
      <c r="P64" s="127">
        <f t="shared" si="31"/>
        <v>0</v>
      </c>
      <c r="Q64" s="130" t="str">
        <f t="shared" si="15"/>
        <v>-</v>
      </c>
      <c r="R64" s="126">
        <f t="shared" si="32"/>
        <v>0</v>
      </c>
      <c r="S64" s="126">
        <f t="shared" si="33"/>
        <v>0</v>
      </c>
      <c r="U64" s="131">
        <f t="shared" si="34"/>
        <v>30.5</v>
      </c>
      <c r="V64" s="131">
        <f t="shared" si="8"/>
        <v>30.5</v>
      </c>
      <c r="W64" s="131">
        <f t="shared" si="16"/>
        <v>61</v>
      </c>
      <c r="X64" s="132">
        <f t="shared" si="17"/>
        <v>30.5</v>
      </c>
      <c r="Y64" s="133"/>
      <c r="Z64" s="134">
        <f t="shared" si="35"/>
        <v>4</v>
      </c>
      <c r="AA64" s="135">
        <f t="shared" si="36"/>
        <v>0</v>
      </c>
      <c r="AB64" s="135">
        <f t="shared" si="37"/>
        <v>0</v>
      </c>
      <c r="AC64" s="136">
        <f t="shared" si="18"/>
        <v>0</v>
      </c>
      <c r="AD64" s="117"/>
      <c r="AE64" s="135">
        <f t="shared" si="19"/>
        <v>0</v>
      </c>
      <c r="AF64" s="135">
        <f t="shared" si="19"/>
        <v>0</v>
      </c>
      <c r="AG64" s="137">
        <f t="shared" si="12"/>
        <v>0</v>
      </c>
      <c r="AH64" s="117" t="str">
        <f t="shared" si="38"/>
        <v>-</v>
      </c>
      <c r="AI64" s="151"/>
      <c r="AJ64" s="151"/>
    </row>
    <row r="65" spans="1:37" ht="15" customHeight="1" x14ac:dyDescent="0.2">
      <c r="A65" s="194">
        <f t="shared" si="14"/>
        <v>58</v>
      </c>
      <c r="B65" s="122"/>
      <c r="C65" s="123"/>
      <c r="D65" s="124"/>
      <c r="E65" s="124"/>
      <c r="F65" s="104"/>
      <c r="G65" s="33" t="s">
        <v>16</v>
      </c>
      <c r="H65" s="125" t="str">
        <f t="shared" si="27"/>
        <v>?</v>
      </c>
      <c r="I65" s="126" t="str">
        <f t="shared" si="28"/>
        <v>-</v>
      </c>
      <c r="J65" s="126" t="str">
        <f t="shared" si="29"/>
        <v>-</v>
      </c>
      <c r="K65" s="184">
        <f t="shared" si="22"/>
        <v>4</v>
      </c>
      <c r="L65" s="128"/>
      <c r="M65" s="129"/>
      <c r="N65" s="128"/>
      <c r="O65" s="127">
        <f t="shared" si="30"/>
        <v>4</v>
      </c>
      <c r="P65" s="127">
        <f t="shared" si="31"/>
        <v>0</v>
      </c>
      <c r="Q65" s="130" t="str">
        <f t="shared" si="15"/>
        <v>-</v>
      </c>
      <c r="R65" s="126">
        <f t="shared" si="32"/>
        <v>0</v>
      </c>
      <c r="S65" s="126">
        <f t="shared" si="33"/>
        <v>0</v>
      </c>
      <c r="U65" s="131">
        <f t="shared" si="34"/>
        <v>30.5</v>
      </c>
      <c r="V65" s="131">
        <f t="shared" si="8"/>
        <v>30.5</v>
      </c>
      <c r="W65" s="131">
        <f t="shared" si="16"/>
        <v>61</v>
      </c>
      <c r="X65" s="132">
        <f t="shared" si="17"/>
        <v>30.5</v>
      </c>
      <c r="Y65" s="133"/>
      <c r="Z65" s="134">
        <f t="shared" si="35"/>
        <v>4</v>
      </c>
      <c r="AA65" s="135">
        <f t="shared" si="36"/>
        <v>0</v>
      </c>
      <c r="AB65" s="135">
        <f t="shared" si="37"/>
        <v>0</v>
      </c>
      <c r="AC65" s="136">
        <f t="shared" si="18"/>
        <v>0</v>
      </c>
      <c r="AD65" s="117"/>
      <c r="AE65" s="135">
        <f t="shared" si="19"/>
        <v>0</v>
      </c>
      <c r="AF65" s="135">
        <f t="shared" si="19"/>
        <v>0</v>
      </c>
      <c r="AG65" s="137">
        <f t="shared" si="12"/>
        <v>0</v>
      </c>
      <c r="AH65" s="117" t="str">
        <f t="shared" si="38"/>
        <v>-</v>
      </c>
      <c r="AI65" s="151"/>
      <c r="AJ65" s="151"/>
    </row>
    <row r="66" spans="1:37" ht="15" customHeight="1" x14ac:dyDescent="0.2">
      <c r="A66" s="194">
        <f t="shared" si="14"/>
        <v>59</v>
      </c>
      <c r="B66" s="122"/>
      <c r="C66" s="123"/>
      <c r="D66" s="124"/>
      <c r="E66" s="124"/>
      <c r="F66" s="104"/>
      <c r="G66" s="33" t="s">
        <v>16</v>
      </c>
      <c r="H66" s="125" t="str">
        <f t="shared" si="27"/>
        <v>?</v>
      </c>
      <c r="I66" s="126" t="str">
        <f t="shared" si="28"/>
        <v>-</v>
      </c>
      <c r="J66" s="126" t="str">
        <f t="shared" si="29"/>
        <v>-</v>
      </c>
      <c r="K66" s="184">
        <f t="shared" si="22"/>
        <v>4</v>
      </c>
      <c r="L66" s="128"/>
      <c r="M66" s="129"/>
      <c r="N66" s="128"/>
      <c r="O66" s="127">
        <f t="shared" si="30"/>
        <v>4</v>
      </c>
      <c r="P66" s="127">
        <f t="shared" si="31"/>
        <v>0</v>
      </c>
      <c r="Q66" s="130" t="str">
        <f t="shared" si="15"/>
        <v>-</v>
      </c>
      <c r="R66" s="126">
        <f t="shared" si="32"/>
        <v>0</v>
      </c>
      <c r="S66" s="126">
        <f t="shared" si="33"/>
        <v>0</v>
      </c>
      <c r="U66" s="131">
        <f t="shared" si="34"/>
        <v>30.5</v>
      </c>
      <c r="V66" s="131">
        <f t="shared" si="8"/>
        <v>30.5</v>
      </c>
      <c r="W66" s="131">
        <f t="shared" si="16"/>
        <v>61</v>
      </c>
      <c r="X66" s="132">
        <f t="shared" si="17"/>
        <v>30.5</v>
      </c>
      <c r="Y66" s="133"/>
      <c r="Z66" s="134">
        <f t="shared" si="35"/>
        <v>4</v>
      </c>
      <c r="AA66" s="135">
        <f t="shared" si="36"/>
        <v>0</v>
      </c>
      <c r="AB66" s="135">
        <f t="shared" si="37"/>
        <v>0</v>
      </c>
      <c r="AC66" s="136">
        <f t="shared" si="18"/>
        <v>0</v>
      </c>
      <c r="AD66" s="117"/>
      <c r="AE66" s="135">
        <f t="shared" si="19"/>
        <v>0</v>
      </c>
      <c r="AF66" s="135">
        <f t="shared" si="19"/>
        <v>0</v>
      </c>
      <c r="AG66" s="137">
        <f t="shared" si="12"/>
        <v>0</v>
      </c>
      <c r="AH66" s="117" t="str">
        <f t="shared" si="38"/>
        <v>-</v>
      </c>
      <c r="AI66" s="151"/>
      <c r="AJ66" s="151"/>
    </row>
    <row r="67" spans="1:37" ht="15" customHeight="1" x14ac:dyDescent="0.2">
      <c r="A67" s="194">
        <f t="shared" si="14"/>
        <v>60</v>
      </c>
      <c r="B67" s="122"/>
      <c r="C67" s="123"/>
      <c r="D67" s="124"/>
      <c r="E67" s="124"/>
      <c r="F67" s="104"/>
      <c r="G67" s="33" t="s">
        <v>16</v>
      </c>
      <c r="H67" s="125" t="str">
        <f t="shared" si="27"/>
        <v>?</v>
      </c>
      <c r="I67" s="126" t="str">
        <f t="shared" si="28"/>
        <v>-</v>
      </c>
      <c r="J67" s="126" t="str">
        <f t="shared" si="29"/>
        <v>-</v>
      </c>
      <c r="K67" s="184">
        <f t="shared" si="22"/>
        <v>4</v>
      </c>
      <c r="L67" s="128"/>
      <c r="M67" s="129"/>
      <c r="N67" s="128"/>
      <c r="O67" s="127">
        <f t="shared" si="30"/>
        <v>4</v>
      </c>
      <c r="P67" s="127">
        <f t="shared" si="31"/>
        <v>0</v>
      </c>
      <c r="Q67" s="130" t="str">
        <f t="shared" si="15"/>
        <v>-</v>
      </c>
      <c r="R67" s="126">
        <f t="shared" si="32"/>
        <v>0</v>
      </c>
      <c r="S67" s="126">
        <f t="shared" si="33"/>
        <v>0</v>
      </c>
      <c r="U67" s="131">
        <f t="shared" si="34"/>
        <v>30.5</v>
      </c>
      <c r="V67" s="131">
        <f t="shared" si="8"/>
        <v>30.5</v>
      </c>
      <c r="W67" s="131">
        <f t="shared" si="16"/>
        <v>61</v>
      </c>
      <c r="X67" s="132">
        <f t="shared" si="17"/>
        <v>30.5</v>
      </c>
      <c r="Y67" s="133"/>
      <c r="Z67" s="134">
        <f t="shared" si="35"/>
        <v>4</v>
      </c>
      <c r="AA67" s="135">
        <f t="shared" si="36"/>
        <v>0</v>
      </c>
      <c r="AB67" s="135">
        <f t="shared" si="37"/>
        <v>0</v>
      </c>
      <c r="AC67" s="136">
        <f t="shared" si="18"/>
        <v>0</v>
      </c>
      <c r="AD67" s="117"/>
      <c r="AE67" s="135">
        <f t="shared" si="19"/>
        <v>0</v>
      </c>
      <c r="AF67" s="135">
        <f t="shared" si="19"/>
        <v>0</v>
      </c>
      <c r="AG67" s="137">
        <f t="shared" si="12"/>
        <v>0</v>
      </c>
      <c r="AH67" s="117" t="str">
        <f t="shared" si="38"/>
        <v>-</v>
      </c>
      <c r="AI67" s="151"/>
      <c r="AJ67" s="151"/>
    </row>
    <row r="68" spans="1:37" ht="15" customHeight="1" x14ac:dyDescent="0.2">
      <c r="AI68" s="158"/>
      <c r="AJ68" s="158"/>
      <c r="AK68" s="158"/>
    </row>
    <row r="69" spans="1:37" ht="15" customHeight="1" x14ac:dyDescent="0.2">
      <c r="AI69" s="158"/>
      <c r="AJ69" s="158"/>
      <c r="AK69" s="158"/>
    </row>
    <row r="70" spans="1:37" ht="15" customHeight="1" x14ac:dyDescent="0.2">
      <c r="AI70" s="158"/>
      <c r="AJ70" s="158"/>
      <c r="AK70" s="158"/>
    </row>
    <row r="71" spans="1:37" ht="15" customHeight="1" x14ac:dyDescent="0.2">
      <c r="AI71" s="158"/>
      <c r="AJ71" s="158"/>
      <c r="AK71" s="158"/>
    </row>
    <row r="72" spans="1:37" ht="15" customHeight="1" x14ac:dyDescent="0.2">
      <c r="AI72" s="158"/>
      <c r="AJ72" s="158"/>
      <c r="AK72" s="158"/>
    </row>
    <row r="73" spans="1:37" ht="15" customHeight="1" x14ac:dyDescent="0.2">
      <c r="AI73" s="158"/>
      <c r="AJ73" s="158"/>
      <c r="AK73" s="158"/>
    </row>
    <row r="74" spans="1:37" ht="15" customHeight="1" x14ac:dyDescent="0.2">
      <c r="AI74" s="158"/>
      <c r="AJ74" s="158"/>
      <c r="AK74" s="158"/>
    </row>
    <row r="75" spans="1:37" ht="15" customHeight="1" x14ac:dyDescent="0.2">
      <c r="AI75" s="158"/>
      <c r="AJ75" s="158"/>
      <c r="AK75" s="158"/>
    </row>
    <row r="76" spans="1:37" ht="15" customHeight="1" x14ac:dyDescent="0.2">
      <c r="AI76" s="158"/>
      <c r="AJ76" s="158"/>
      <c r="AK76" s="158"/>
    </row>
    <row r="77" spans="1:37" ht="15" customHeight="1" x14ac:dyDescent="0.2">
      <c r="AI77" s="158"/>
      <c r="AJ77" s="158"/>
      <c r="AK77" s="158"/>
    </row>
    <row r="78" spans="1:37" ht="15" customHeight="1" x14ac:dyDescent="0.2">
      <c r="AI78" s="158"/>
      <c r="AJ78" s="158"/>
      <c r="AK78" s="158"/>
    </row>
    <row r="79" spans="1:37" ht="15" customHeight="1" x14ac:dyDescent="0.2">
      <c r="AI79" s="158"/>
      <c r="AJ79" s="158"/>
      <c r="AK79" s="158"/>
    </row>
    <row r="80" spans="1:37" ht="15" customHeight="1" x14ac:dyDescent="0.2">
      <c r="AI80" s="158"/>
      <c r="AJ80" s="158"/>
      <c r="AK80" s="158"/>
    </row>
    <row r="81" spans="35:37" ht="15" customHeight="1" x14ac:dyDescent="0.2">
      <c r="AI81" s="158"/>
      <c r="AJ81" s="158"/>
      <c r="AK81" s="158"/>
    </row>
    <row r="82" spans="35:37" ht="15" customHeight="1" x14ac:dyDescent="0.2">
      <c r="AI82" s="158"/>
      <c r="AJ82" s="158"/>
      <c r="AK82" s="158"/>
    </row>
    <row r="83" spans="35:37" ht="15" customHeight="1" x14ac:dyDescent="0.2">
      <c r="AI83" s="158"/>
      <c r="AJ83" s="158"/>
      <c r="AK83" s="158"/>
    </row>
    <row r="84" spans="35:37" ht="15" customHeight="1" x14ac:dyDescent="0.2">
      <c r="AI84" s="158"/>
      <c r="AJ84" s="158"/>
      <c r="AK84" s="158"/>
    </row>
    <row r="85" spans="35:37" ht="15" customHeight="1" x14ac:dyDescent="0.2">
      <c r="AI85" s="158"/>
      <c r="AJ85" s="158"/>
      <c r="AK85" s="158"/>
    </row>
    <row r="86" spans="35:37" ht="15" customHeight="1" x14ac:dyDescent="0.2">
      <c r="AI86" s="158"/>
      <c r="AJ86" s="158"/>
      <c r="AK86" s="158"/>
    </row>
    <row r="87" spans="35:37" ht="15" customHeight="1" x14ac:dyDescent="0.2">
      <c r="AI87" s="158"/>
      <c r="AJ87" s="158"/>
      <c r="AK87" s="158"/>
    </row>
    <row r="88" spans="35:37" ht="15" customHeight="1" x14ac:dyDescent="0.2">
      <c r="AI88" s="158"/>
      <c r="AJ88" s="158"/>
      <c r="AK88" s="158"/>
    </row>
    <row r="89" spans="35:37" ht="15" customHeight="1" x14ac:dyDescent="0.2">
      <c r="AI89" s="158"/>
      <c r="AJ89" s="158"/>
      <c r="AK89" s="158"/>
    </row>
    <row r="90" spans="35:37" ht="15" customHeight="1" x14ac:dyDescent="0.2">
      <c r="AI90" s="158"/>
      <c r="AJ90" s="158"/>
      <c r="AK90" s="158"/>
    </row>
    <row r="91" spans="35:37" ht="15" customHeight="1" x14ac:dyDescent="0.2">
      <c r="AI91" s="158"/>
      <c r="AJ91" s="158"/>
      <c r="AK91" s="158"/>
    </row>
    <row r="92" spans="35:37" ht="15" customHeight="1" x14ac:dyDescent="0.2">
      <c r="AI92" s="158"/>
      <c r="AJ92" s="158"/>
      <c r="AK92" s="158"/>
    </row>
    <row r="93" spans="35:37" ht="15" customHeight="1" x14ac:dyDescent="0.2">
      <c r="AI93" s="158"/>
      <c r="AJ93" s="158"/>
      <c r="AK93" s="158"/>
    </row>
    <row r="94" spans="35:37" ht="15" customHeight="1" x14ac:dyDescent="0.2">
      <c r="AI94" s="158"/>
      <c r="AJ94" s="158"/>
      <c r="AK94" s="158"/>
    </row>
    <row r="95" spans="35:37" ht="15" customHeight="1" x14ac:dyDescent="0.2">
      <c r="AI95" s="158"/>
      <c r="AJ95" s="158"/>
      <c r="AK95" s="158"/>
    </row>
    <row r="96" spans="35:37" ht="15" customHeight="1" x14ac:dyDescent="0.2">
      <c r="AI96" s="158"/>
      <c r="AJ96" s="158"/>
      <c r="AK96" s="158"/>
    </row>
    <row r="97" spans="35:37" ht="15" customHeight="1" x14ac:dyDescent="0.2">
      <c r="AI97" s="158"/>
      <c r="AJ97" s="158"/>
      <c r="AK97" s="158"/>
    </row>
    <row r="98" spans="35:37" ht="15" customHeight="1" x14ac:dyDescent="0.2">
      <c r="AI98" s="158"/>
      <c r="AJ98" s="158"/>
      <c r="AK98" s="158"/>
    </row>
    <row r="99" spans="35:37" ht="15" customHeight="1" x14ac:dyDescent="0.2">
      <c r="AI99" s="158"/>
      <c r="AJ99" s="158"/>
      <c r="AK99" s="158"/>
    </row>
    <row r="100" spans="35:37" ht="15" customHeight="1" x14ac:dyDescent="0.2">
      <c r="AI100" s="158"/>
      <c r="AJ100" s="158"/>
      <c r="AK100" s="158"/>
    </row>
    <row r="101" spans="35:37" ht="15" customHeight="1" x14ac:dyDescent="0.2">
      <c r="AI101" s="158"/>
      <c r="AJ101" s="158"/>
      <c r="AK101" s="158"/>
    </row>
    <row r="102" spans="35:37" ht="15" customHeight="1" x14ac:dyDescent="0.2">
      <c r="AI102" s="158"/>
      <c r="AJ102" s="158"/>
      <c r="AK102" s="158"/>
    </row>
    <row r="103" spans="35:37" ht="15" customHeight="1" x14ac:dyDescent="0.2">
      <c r="AI103" s="158"/>
      <c r="AJ103" s="158"/>
      <c r="AK103" s="158"/>
    </row>
    <row r="104" spans="35:37" ht="15" customHeight="1" x14ac:dyDescent="0.2">
      <c r="AI104" s="158"/>
      <c r="AJ104" s="158"/>
      <c r="AK104" s="158"/>
    </row>
    <row r="105" spans="35:37" ht="15" customHeight="1" x14ac:dyDescent="0.2">
      <c r="AI105" s="158"/>
      <c r="AJ105" s="158"/>
      <c r="AK105" s="158"/>
    </row>
    <row r="106" spans="35:37" ht="15" customHeight="1" x14ac:dyDescent="0.2">
      <c r="AI106" s="158"/>
      <c r="AJ106" s="158"/>
      <c r="AK106" s="158"/>
    </row>
    <row r="107" spans="35:37" ht="15" customHeight="1" x14ac:dyDescent="0.2">
      <c r="AI107" s="158"/>
      <c r="AJ107" s="158"/>
      <c r="AK107" s="158"/>
    </row>
    <row r="108" spans="35:37" ht="15" customHeight="1" x14ac:dyDescent="0.2">
      <c r="AI108" s="158"/>
      <c r="AJ108" s="158"/>
      <c r="AK108" s="158"/>
    </row>
    <row r="109" spans="35:37" ht="15" customHeight="1" x14ac:dyDescent="0.2">
      <c r="AI109" s="158"/>
      <c r="AJ109" s="158"/>
      <c r="AK109" s="158"/>
    </row>
    <row r="110" spans="35:37" ht="15" customHeight="1" x14ac:dyDescent="0.2">
      <c r="AI110" s="158"/>
      <c r="AJ110" s="158"/>
      <c r="AK110" s="158"/>
    </row>
    <row r="111" spans="35:37" ht="15" customHeight="1" x14ac:dyDescent="0.2">
      <c r="AI111" s="158"/>
      <c r="AJ111" s="158"/>
      <c r="AK111" s="158"/>
    </row>
    <row r="112" spans="35:37" ht="15" customHeight="1" x14ac:dyDescent="0.2">
      <c r="AI112" s="158"/>
      <c r="AJ112" s="158"/>
      <c r="AK112" s="158"/>
    </row>
    <row r="113" spans="35:37" ht="15" customHeight="1" x14ac:dyDescent="0.2">
      <c r="AI113" s="158"/>
      <c r="AJ113" s="158"/>
      <c r="AK113" s="158"/>
    </row>
    <row r="114" spans="35:37" ht="15" customHeight="1" x14ac:dyDescent="0.2">
      <c r="AI114" s="158"/>
      <c r="AJ114" s="158"/>
      <c r="AK114" s="158"/>
    </row>
    <row r="115" spans="35:37" ht="15" customHeight="1" x14ac:dyDescent="0.2">
      <c r="AI115" s="158"/>
      <c r="AJ115" s="158"/>
      <c r="AK115" s="158"/>
    </row>
    <row r="116" spans="35:37" ht="15" customHeight="1" x14ac:dyDescent="0.2">
      <c r="AI116" s="158"/>
      <c r="AJ116" s="158"/>
      <c r="AK116" s="158"/>
    </row>
    <row r="117" spans="35:37" ht="15" customHeight="1" x14ac:dyDescent="0.2">
      <c r="AI117" s="158"/>
      <c r="AJ117" s="158"/>
      <c r="AK117" s="158"/>
    </row>
    <row r="118" spans="35:37" ht="15" customHeight="1" x14ac:dyDescent="0.2">
      <c r="AI118" s="158"/>
      <c r="AJ118" s="158"/>
      <c r="AK118" s="158"/>
    </row>
    <row r="119" spans="35:37" ht="15" customHeight="1" x14ac:dyDescent="0.2">
      <c r="AI119" s="158"/>
      <c r="AJ119" s="158"/>
      <c r="AK119" s="158"/>
    </row>
    <row r="120" spans="35:37" ht="15" customHeight="1" x14ac:dyDescent="0.2">
      <c r="AI120" s="158"/>
      <c r="AJ120" s="158"/>
      <c r="AK120" s="158"/>
    </row>
    <row r="121" spans="35:37" ht="15" customHeight="1" x14ac:dyDescent="0.2">
      <c r="AI121" s="158"/>
      <c r="AJ121" s="158"/>
      <c r="AK121" s="158"/>
    </row>
    <row r="122" spans="35:37" ht="15" customHeight="1" x14ac:dyDescent="0.2">
      <c r="AI122" s="158"/>
      <c r="AJ122" s="158"/>
      <c r="AK122" s="158"/>
    </row>
    <row r="123" spans="35:37" ht="15" customHeight="1" x14ac:dyDescent="0.2">
      <c r="AI123" s="158"/>
      <c r="AJ123" s="158"/>
      <c r="AK123" s="158"/>
    </row>
    <row r="124" spans="35:37" ht="15" customHeight="1" x14ac:dyDescent="0.2">
      <c r="AI124" s="158"/>
      <c r="AJ124" s="158"/>
      <c r="AK124" s="158"/>
    </row>
    <row r="125" spans="35:37" ht="15" customHeight="1" x14ac:dyDescent="0.2">
      <c r="AI125" s="158"/>
      <c r="AJ125" s="158"/>
      <c r="AK125" s="158"/>
    </row>
    <row r="126" spans="35:37" ht="15" customHeight="1" x14ac:dyDescent="0.2">
      <c r="AI126" s="158"/>
      <c r="AJ126" s="158"/>
      <c r="AK126" s="158"/>
    </row>
    <row r="127" spans="35:37" ht="15" customHeight="1" x14ac:dyDescent="0.2">
      <c r="AI127" s="158"/>
      <c r="AJ127" s="158"/>
      <c r="AK127" s="158"/>
    </row>
    <row r="128" spans="35:37" ht="15" customHeight="1" x14ac:dyDescent="0.2">
      <c r="AI128" s="158"/>
      <c r="AJ128" s="158"/>
      <c r="AK128" s="158"/>
    </row>
    <row r="129" spans="35:37" ht="15" customHeight="1" x14ac:dyDescent="0.2">
      <c r="AI129" s="158"/>
      <c r="AJ129" s="158"/>
      <c r="AK129" s="158"/>
    </row>
    <row r="130" spans="35:37" ht="15" customHeight="1" x14ac:dyDescent="0.2">
      <c r="AI130" s="158"/>
      <c r="AJ130" s="158"/>
      <c r="AK130" s="158"/>
    </row>
    <row r="131" spans="35:37" ht="15" customHeight="1" x14ac:dyDescent="0.2">
      <c r="AI131" s="158"/>
      <c r="AJ131" s="158"/>
      <c r="AK131" s="158"/>
    </row>
    <row r="132" spans="35:37" ht="15" customHeight="1" x14ac:dyDescent="0.2">
      <c r="AI132" s="158"/>
      <c r="AJ132" s="158"/>
      <c r="AK132" s="158"/>
    </row>
    <row r="133" spans="35:37" ht="15" customHeight="1" x14ac:dyDescent="0.2">
      <c r="AI133" s="158"/>
      <c r="AJ133" s="158"/>
      <c r="AK133" s="158"/>
    </row>
    <row r="134" spans="35:37" ht="15" customHeight="1" x14ac:dyDescent="0.2">
      <c r="AI134" s="158"/>
      <c r="AJ134" s="158"/>
      <c r="AK134" s="158"/>
    </row>
    <row r="135" spans="35:37" ht="15" customHeight="1" x14ac:dyDescent="0.2">
      <c r="AI135" s="158"/>
      <c r="AJ135" s="158"/>
      <c r="AK135" s="158"/>
    </row>
    <row r="136" spans="35:37" ht="15" customHeight="1" x14ac:dyDescent="0.2">
      <c r="AI136" s="158"/>
      <c r="AJ136" s="158"/>
      <c r="AK136" s="158"/>
    </row>
  </sheetData>
  <mergeCells count="26">
    <mergeCell ref="AV6:AW6"/>
    <mergeCell ref="Z5:AC5"/>
    <mergeCell ref="AE5:AG5"/>
    <mergeCell ref="AK5:AW5"/>
    <mergeCell ref="G4:J4"/>
    <mergeCell ref="Z4:AC4"/>
    <mergeCell ref="A5:S5"/>
    <mergeCell ref="U5:U7"/>
    <mergeCell ref="V5:V7"/>
    <mergeCell ref="W5:W7"/>
    <mergeCell ref="X5:X7"/>
    <mergeCell ref="A6:S6"/>
    <mergeCell ref="AK6:AM6"/>
    <mergeCell ref="AN6:AO6"/>
    <mergeCell ref="AR6:AS6"/>
    <mergeCell ref="AT6:AU6"/>
    <mergeCell ref="B1:D1"/>
    <mergeCell ref="I1:K1"/>
    <mergeCell ref="S1:W1"/>
    <mergeCell ref="AK1:AM1"/>
    <mergeCell ref="B2:E3"/>
    <mergeCell ref="I2:K2"/>
    <mergeCell ref="S2:W2"/>
    <mergeCell ref="AK2:AM2"/>
    <mergeCell ref="S3:W3"/>
    <mergeCell ref="AK3:AM3"/>
  </mergeCells>
  <conditionalFormatting sqref="R7:S7">
    <cfRule type="cellIs" dxfId="12" priority="12" operator="equal">
      <formula>"Art."</formula>
    </cfRule>
    <cfRule type="cellIs" dxfId="11" priority="13" operator="equal">
      <formula>"Art."</formula>
    </cfRule>
  </conditionalFormatting>
  <conditionalFormatting sqref="R7:S7">
    <cfRule type="cellIs" dxfId="10" priority="9" stopIfTrue="1" operator="equal">
      <formula>"D"</formula>
    </cfRule>
    <cfRule type="cellIs" dxfId="9" priority="10" stopIfTrue="1" operator="equal">
      <formula>"UP"</formula>
    </cfRule>
    <cfRule type="cellIs" dxfId="8" priority="11" stopIfTrue="1" operator="equal">
      <formula>"DP"</formula>
    </cfRule>
  </conditionalFormatting>
  <conditionalFormatting sqref="R7:S7">
    <cfRule type="cellIs" dxfId="7" priority="6" stopIfTrue="1" operator="equal">
      <formula>"A"</formula>
    </cfRule>
    <cfRule type="cellIs" dxfId="6" priority="7" stopIfTrue="1" operator="equal">
      <formula>"GK"</formula>
    </cfRule>
    <cfRule type="cellIs" dxfId="5" priority="8" stopIfTrue="1" operator="equal">
      <formula>"H"</formula>
    </cfRule>
  </conditionalFormatting>
  <conditionalFormatting sqref="X8:X67">
    <cfRule type="cellIs" dxfId="4" priority="3" operator="between">
      <formula>9</formula>
      <formula>10</formula>
    </cfRule>
    <cfRule type="cellIs" dxfId="3" priority="4" operator="greaterThan">
      <formula>10</formula>
    </cfRule>
    <cfRule type="cellIs" dxfId="2" priority="5" operator="lessThan">
      <formula>9</formula>
    </cfRule>
  </conditionalFormatting>
  <conditionalFormatting sqref="F18:F67">
    <cfRule type="cellIs" dxfId="1" priority="2" operator="greaterThan">
      <formula>$F$3</formula>
    </cfRule>
  </conditionalFormatting>
  <conditionalFormatting sqref="F8:F17">
    <cfRule type="cellIs" dxfId="0" priority="1" operator="greaterThan">
      <formula>$F$3</formula>
    </cfRule>
  </conditionalFormatting>
  <dataValidations count="2">
    <dataValidation type="list" allowBlank="1" showInputMessage="1" showErrorMessage="1" promptTitle="OFFICIEEL?" prompt="MAAK EEN KEUZE" sqref="G8:G67">
      <formula1>$G$1:$G$3</formula1>
    </dataValidation>
    <dataValidation type="list" allowBlank="1" showInputMessage="1" showErrorMessage="1" promptTitle="PK SPELSOORT EN KLASSE" prompt="MAAK EEN KEUZE" sqref="E1">
      <formula1>$AK$1:$AK$3</formula1>
    </dataValidation>
  </dataValidations>
  <printOptions horizontalCentered="1"/>
  <pageMargins left="0.19685039370078741" right="0.19685039370078741" top="0.98425196850393704" bottom="0.59055118110236227" header="0.39370078740157483" footer="0.39370078740157483"/>
  <pageSetup paperSize="9" scale="62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WIJZIGINGSOVERIZCHT</vt:lpstr>
      <vt:lpstr>TOTAALOVERZICHT</vt:lpstr>
      <vt:lpstr>FINALEOVERZICHT</vt:lpstr>
      <vt:lpstr>VOORWEDSTRIJDEN</vt:lpstr>
      <vt:lpstr>FINALEOVERZICHT!Afdrukbereik</vt:lpstr>
      <vt:lpstr>TOTAALOVERZICHT!Afdrukbereik</vt:lpstr>
      <vt:lpstr>VOORWEDSTRIJDEN!Afdrukbereik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Schmitz</dc:creator>
  <cp:lastModifiedBy>Ad Klijn</cp:lastModifiedBy>
  <cp:lastPrinted>2015-09-25T21:44:46Z</cp:lastPrinted>
  <dcterms:created xsi:type="dcterms:W3CDTF">2014-02-06T12:24:44Z</dcterms:created>
  <dcterms:modified xsi:type="dcterms:W3CDTF">2016-08-21T14:22:49Z</dcterms:modified>
</cp:coreProperties>
</file>